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COG_PARTIDA_ESPECIFICA!$A$10:$K$297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60" i="37" l="1"/>
  <c r="J26" i="37" l="1"/>
  <c r="J36" i="37" l="1"/>
  <c r="J69" i="37"/>
  <c r="J37" i="37"/>
  <c r="J219" i="37" l="1"/>
  <c r="J175" i="37"/>
  <c r="J128" i="37"/>
  <c r="J127" i="37" s="1"/>
  <c r="J279" i="37"/>
  <c r="J278" i="37" s="1"/>
  <c r="J277" i="37" s="1"/>
  <c r="J274" i="37"/>
  <c r="J272" i="37"/>
  <c r="J270" i="37"/>
  <c r="J267" i="37" s="1"/>
  <c r="J268" i="37"/>
  <c r="J265" i="37"/>
  <c r="J264" i="37" s="1"/>
  <c r="J261" i="37"/>
  <c r="J260" i="37" s="1"/>
  <c r="J258" i="37"/>
  <c r="J256" i="37"/>
  <c r="J253" i="37"/>
  <c r="J249" i="37"/>
  <c r="J247" i="37"/>
  <c r="J242" i="37"/>
  <c r="J241" i="37" s="1"/>
  <c r="J239" i="37"/>
  <c r="J238" i="37" s="1"/>
  <c r="J237" i="37" s="1"/>
  <c r="J234" i="37"/>
  <c r="J232" i="37"/>
  <c r="J228" i="37"/>
  <c r="J227" i="37" s="1"/>
  <c r="J224" i="37"/>
  <c r="J221" i="37"/>
  <c r="J218" i="37"/>
  <c r="J215" i="37"/>
  <c r="J213" i="37"/>
  <c r="J210" i="37"/>
  <c r="J209" i="37" s="1"/>
  <c r="J206" i="37"/>
  <c r="J202" i="37"/>
  <c r="J197" i="37"/>
  <c r="J195" i="37"/>
  <c r="J193" i="37"/>
  <c r="J191" i="37"/>
  <c r="J189" i="37"/>
  <c r="J187" i="37"/>
  <c r="J184" i="37"/>
  <c r="J182" i="37"/>
  <c r="J180" i="37"/>
  <c r="J177" i="37"/>
  <c r="J174" i="37"/>
  <c r="J170" i="37"/>
  <c r="J168" i="37"/>
  <c r="J166" i="37"/>
  <c r="J164" i="37"/>
  <c r="J163" i="37" s="1"/>
  <c r="J161" i="37"/>
  <c r="J159" i="37"/>
  <c r="J157" i="37"/>
  <c r="J155" i="37"/>
  <c r="J154" i="37" s="1"/>
  <c r="J152" i="37"/>
  <c r="J150" i="37"/>
  <c r="J148" i="37"/>
  <c r="J146" i="37"/>
  <c r="J144" i="37"/>
  <c r="J142" i="37"/>
  <c r="J140" i="37"/>
  <c r="J134" i="37"/>
  <c r="J132" i="37"/>
  <c r="J130" i="37"/>
  <c r="J125" i="37"/>
  <c r="J123" i="37"/>
  <c r="J120" i="37"/>
  <c r="J117" i="37"/>
  <c r="J116" i="37"/>
  <c r="J113" i="37"/>
  <c r="J112" i="37" s="1"/>
  <c r="J110" i="37"/>
  <c r="J108" i="37"/>
  <c r="J106" i="37"/>
  <c r="J103" i="37"/>
  <c r="J101" i="37"/>
  <c r="J99" i="37"/>
  <c r="J97" i="37"/>
  <c r="J95" i="37"/>
  <c r="J93" i="37"/>
  <c r="J91" i="37"/>
  <c r="J89" i="37"/>
  <c r="J86" i="37"/>
  <c r="J82" i="37"/>
  <c r="J79" i="37"/>
  <c r="J77" i="37"/>
  <c r="J75" i="37"/>
  <c r="J73" i="37"/>
  <c r="J71" i="37"/>
  <c r="J68" i="37"/>
  <c r="J63" i="37"/>
  <c r="J62" i="37"/>
  <c r="J58" i="37"/>
  <c r="J56" i="37"/>
  <c r="J48" i="37"/>
  <c r="J46" i="37"/>
  <c r="J44" i="37"/>
  <c r="J38" i="37"/>
  <c r="J35" i="37"/>
  <c r="J32" i="37"/>
  <c r="J30" i="37"/>
  <c r="J27" i="37"/>
  <c r="J24" i="37"/>
  <c r="J21" i="37"/>
  <c r="J19" i="37"/>
  <c r="J18" i="37" s="1"/>
  <c r="J16" i="37"/>
  <c r="J105" i="37" l="1"/>
  <c r="J43" i="37"/>
  <c r="J88" i="37"/>
  <c r="J139" i="37"/>
  <c r="J186" i="37"/>
  <c r="J231" i="37"/>
  <c r="J255" i="37"/>
  <c r="J34" i="37"/>
  <c r="J81" i="37"/>
  <c r="J176" i="37"/>
  <c r="J246" i="37"/>
  <c r="J245" i="37" s="1"/>
  <c r="J67" i="37"/>
  <c r="J122" i="37"/>
  <c r="J212" i="37"/>
  <c r="J23" i="37"/>
  <c r="I16" i="37"/>
  <c r="I19" i="37"/>
  <c r="I21" i="37"/>
  <c r="I24" i="37"/>
  <c r="I27" i="37"/>
  <c r="I30" i="37"/>
  <c r="I32" i="37"/>
  <c r="I35" i="37"/>
  <c r="I38" i="37"/>
  <c r="I44" i="37"/>
  <c r="I46" i="37"/>
  <c r="I48" i="37"/>
  <c r="I56" i="37"/>
  <c r="I58" i="37"/>
  <c r="I63" i="37"/>
  <c r="I62" i="37" s="1"/>
  <c r="I71" i="37"/>
  <c r="I73" i="37"/>
  <c r="I75" i="37"/>
  <c r="I77" i="37"/>
  <c r="I79" i="37"/>
  <c r="I82" i="37"/>
  <c r="I86" i="37"/>
  <c r="I89" i="37"/>
  <c r="I91" i="37"/>
  <c r="I93" i="37"/>
  <c r="I95" i="37"/>
  <c r="I97" i="37"/>
  <c r="I99" i="37"/>
  <c r="I101" i="37"/>
  <c r="I103" i="37"/>
  <c r="I106" i="37"/>
  <c r="I108" i="37"/>
  <c r="I110" i="37"/>
  <c r="I113" i="37"/>
  <c r="I112" i="37" s="1"/>
  <c r="I117" i="37"/>
  <c r="I120" i="37"/>
  <c r="I123" i="37"/>
  <c r="I125" i="37"/>
  <c r="I127" i="37"/>
  <c r="I130" i="37"/>
  <c r="I132" i="37"/>
  <c r="I134" i="37"/>
  <c r="I140" i="37"/>
  <c r="I142" i="37"/>
  <c r="I144" i="37"/>
  <c r="I146" i="37"/>
  <c r="I148" i="37"/>
  <c r="I150" i="37"/>
  <c r="I152" i="37"/>
  <c r="I155" i="37"/>
  <c r="I157" i="37"/>
  <c r="I159" i="37"/>
  <c r="I161" i="37"/>
  <c r="I164" i="37"/>
  <c r="I166" i="37"/>
  <c r="I168" i="37"/>
  <c r="I170" i="37"/>
  <c r="I174" i="37"/>
  <c r="I177" i="37"/>
  <c r="I180" i="37"/>
  <c r="I182" i="37"/>
  <c r="I184" i="37"/>
  <c r="I187" i="37"/>
  <c r="I189" i="37"/>
  <c r="I191" i="37"/>
  <c r="I193" i="37"/>
  <c r="I195" i="37"/>
  <c r="I197" i="37"/>
  <c r="I202" i="37"/>
  <c r="I206" i="37"/>
  <c r="I210" i="37"/>
  <c r="I209" i="37" s="1"/>
  <c r="I213" i="37"/>
  <c r="I215" i="37"/>
  <c r="I218" i="37"/>
  <c r="I221" i="37"/>
  <c r="I224" i="37"/>
  <c r="I228" i="37"/>
  <c r="I227" i="37" s="1"/>
  <c r="I232" i="37"/>
  <c r="I234" i="37"/>
  <c r="I239" i="37"/>
  <c r="I238" i="37" s="1"/>
  <c r="I242" i="37"/>
  <c r="I241" i="37" s="1"/>
  <c r="I247" i="37"/>
  <c r="I249" i="37"/>
  <c r="I253" i="37"/>
  <c r="I256" i="37"/>
  <c r="I258" i="37"/>
  <c r="I261" i="37"/>
  <c r="I260" i="37" s="1"/>
  <c r="I265" i="37"/>
  <c r="I264" i="37" s="1"/>
  <c r="I268" i="37"/>
  <c r="I270" i="37"/>
  <c r="I272" i="37"/>
  <c r="I274" i="37"/>
  <c r="I279" i="37"/>
  <c r="I278" i="37" s="1"/>
  <c r="I277" i="37" s="1"/>
  <c r="J66" i="37" l="1"/>
  <c r="J138" i="37"/>
  <c r="I237" i="37"/>
  <c r="I231" i="37"/>
  <c r="I34" i="37"/>
  <c r="I176" i="37"/>
  <c r="I154" i="37"/>
  <c r="I139" i="37"/>
  <c r="I116" i="37"/>
  <c r="I246" i="37"/>
  <c r="I81" i="37"/>
  <c r="I255" i="37"/>
  <c r="I163" i="37"/>
  <c r="I186" i="37"/>
  <c r="I267" i="37"/>
  <c r="I212" i="37"/>
  <c r="I105" i="37"/>
  <c r="I122" i="37"/>
  <c r="I88" i="37"/>
  <c r="I18" i="37"/>
  <c r="I43" i="37"/>
  <c r="I23" i="37"/>
  <c r="I245" i="37" l="1"/>
  <c r="I138" i="37"/>
  <c r="F279" i="37" l="1"/>
  <c r="F278" i="37" s="1"/>
  <c r="G279" i="37"/>
  <c r="G278" i="37" s="1"/>
  <c r="G277" i="37" s="1"/>
  <c r="F274" i="37"/>
  <c r="G274" i="37"/>
  <c r="F272" i="37"/>
  <c r="G272" i="37"/>
  <c r="F270" i="37"/>
  <c r="G270" i="37"/>
  <c r="F268" i="37"/>
  <c r="G268" i="37"/>
  <c r="F265" i="37"/>
  <c r="F264" i="37" s="1"/>
  <c r="G265" i="37"/>
  <c r="G264" i="37" s="1"/>
  <c r="H262" i="37"/>
  <c r="G261" i="37"/>
  <c r="G260" i="37" s="1"/>
  <c r="F261" i="37"/>
  <c r="F260" i="37" s="1"/>
  <c r="F258" i="37"/>
  <c r="G258" i="37"/>
  <c r="F256" i="37"/>
  <c r="G256" i="37"/>
  <c r="F253" i="37"/>
  <c r="G253" i="37"/>
  <c r="F249" i="37"/>
  <c r="G249" i="37"/>
  <c r="F247" i="37"/>
  <c r="G247" i="37"/>
  <c r="F242" i="37"/>
  <c r="F241" i="37" s="1"/>
  <c r="G242" i="37"/>
  <c r="G241" i="37" s="1"/>
  <c r="F239" i="37"/>
  <c r="F238" i="37" s="1"/>
  <c r="G239" i="37"/>
  <c r="G238" i="37" s="1"/>
  <c r="F234" i="37"/>
  <c r="G234" i="37"/>
  <c r="F232" i="37"/>
  <c r="G232" i="37"/>
  <c r="F228" i="37"/>
  <c r="F227" i="37" s="1"/>
  <c r="G228" i="37"/>
  <c r="G227" i="37" s="1"/>
  <c r="F224" i="37"/>
  <c r="G224" i="37"/>
  <c r="F221" i="37"/>
  <c r="G221" i="37"/>
  <c r="F218" i="37"/>
  <c r="G218" i="37"/>
  <c r="F215" i="37"/>
  <c r="G215" i="37"/>
  <c r="F213" i="37"/>
  <c r="G213" i="37"/>
  <c r="F210" i="37"/>
  <c r="F209" i="37" s="1"/>
  <c r="G210" i="37"/>
  <c r="G209" i="37" s="1"/>
  <c r="F206" i="37"/>
  <c r="G206" i="37"/>
  <c r="F202" i="37"/>
  <c r="G202" i="37"/>
  <c r="F197" i="37"/>
  <c r="G197" i="37"/>
  <c r="F195" i="37"/>
  <c r="G195" i="37"/>
  <c r="F193" i="37"/>
  <c r="G193" i="37"/>
  <c r="F191" i="37"/>
  <c r="G191" i="37"/>
  <c r="F189" i="37"/>
  <c r="G189" i="37"/>
  <c r="F187" i="37"/>
  <c r="G187" i="37"/>
  <c r="F184" i="37"/>
  <c r="G184" i="37"/>
  <c r="F182" i="37"/>
  <c r="G182" i="37"/>
  <c r="F180" i="37"/>
  <c r="G180" i="37"/>
  <c r="F177" i="37"/>
  <c r="G177" i="37"/>
  <c r="F174" i="37"/>
  <c r="G174" i="37"/>
  <c r="F170" i="37"/>
  <c r="G170" i="37"/>
  <c r="F168" i="37"/>
  <c r="G168" i="37"/>
  <c r="F166" i="37"/>
  <c r="G166" i="37"/>
  <c r="F164" i="37"/>
  <c r="G164" i="37"/>
  <c r="F161" i="37"/>
  <c r="G161" i="37"/>
  <c r="F159" i="37"/>
  <c r="G159" i="37"/>
  <c r="F157" i="37"/>
  <c r="G157" i="37"/>
  <c r="F155" i="37"/>
  <c r="G155" i="37"/>
  <c r="F152" i="37"/>
  <c r="G152" i="37"/>
  <c r="F150" i="37"/>
  <c r="G150" i="37"/>
  <c r="F148" i="37"/>
  <c r="G148" i="37"/>
  <c r="F146" i="37"/>
  <c r="G146" i="37"/>
  <c r="F144" i="37"/>
  <c r="G144" i="37"/>
  <c r="F142" i="37"/>
  <c r="G142" i="37"/>
  <c r="F140" i="37"/>
  <c r="G140" i="37"/>
  <c r="F134" i="37"/>
  <c r="G134" i="37"/>
  <c r="F132" i="37"/>
  <c r="G132" i="37"/>
  <c r="F130" i="37"/>
  <c r="G130" i="37"/>
  <c r="F127" i="37"/>
  <c r="G127" i="37"/>
  <c r="F125" i="37"/>
  <c r="G125" i="37"/>
  <c r="F123" i="37"/>
  <c r="G123" i="37"/>
  <c r="F120" i="37"/>
  <c r="G120" i="37"/>
  <c r="F117" i="37"/>
  <c r="G117" i="37"/>
  <c r="F113" i="37"/>
  <c r="F112" i="37" s="1"/>
  <c r="G113" i="37"/>
  <c r="G112" i="37" s="1"/>
  <c r="F110" i="37"/>
  <c r="G110" i="37"/>
  <c r="F108" i="37"/>
  <c r="G108" i="37"/>
  <c r="F106" i="37"/>
  <c r="G106" i="37"/>
  <c r="F103" i="37"/>
  <c r="G103" i="37"/>
  <c r="F101" i="37"/>
  <c r="G101" i="37"/>
  <c r="F99" i="37"/>
  <c r="G99" i="37"/>
  <c r="F97" i="37"/>
  <c r="G97" i="37"/>
  <c r="F95" i="37"/>
  <c r="G95" i="37"/>
  <c r="F93" i="37"/>
  <c r="G93" i="37"/>
  <c r="F91" i="37"/>
  <c r="G91" i="37"/>
  <c r="F89" i="37"/>
  <c r="G89" i="37"/>
  <c r="F86" i="37"/>
  <c r="G86" i="37"/>
  <c r="F82" i="37"/>
  <c r="G82" i="37"/>
  <c r="F79" i="37"/>
  <c r="G79" i="37"/>
  <c r="F77" i="37"/>
  <c r="G77" i="37"/>
  <c r="F75" i="37"/>
  <c r="G75" i="37"/>
  <c r="F73" i="37"/>
  <c r="G73" i="37"/>
  <c r="F71" i="37"/>
  <c r="G71" i="37"/>
  <c r="F68" i="37"/>
  <c r="G68" i="37"/>
  <c r="I68" i="37"/>
  <c r="I67" i="37" s="1"/>
  <c r="F63" i="37"/>
  <c r="F62" i="37" s="1"/>
  <c r="G63" i="37"/>
  <c r="G62" i="37" s="1"/>
  <c r="F58" i="37"/>
  <c r="G58" i="37"/>
  <c r="F56" i="37"/>
  <c r="G56" i="37"/>
  <c r="F48" i="37"/>
  <c r="G48" i="37"/>
  <c r="F46" i="37"/>
  <c r="G46" i="37"/>
  <c r="F44" i="37"/>
  <c r="G44" i="37"/>
  <c r="F38" i="37"/>
  <c r="G38" i="37"/>
  <c r="F35" i="37"/>
  <c r="G35" i="37"/>
  <c r="F32" i="37"/>
  <c r="G32" i="37"/>
  <c r="F30" i="37"/>
  <c r="G30" i="37"/>
  <c r="F27" i="37"/>
  <c r="G27" i="37"/>
  <c r="F24" i="37"/>
  <c r="G24" i="37"/>
  <c r="F21" i="37"/>
  <c r="G21" i="37"/>
  <c r="F19" i="37"/>
  <c r="G19" i="37"/>
  <c r="F16" i="37"/>
  <c r="G16" i="37"/>
  <c r="F14" i="37"/>
  <c r="G14" i="37"/>
  <c r="I14" i="37"/>
  <c r="J14" i="37"/>
  <c r="G255" i="37" l="1"/>
  <c r="F34" i="37"/>
  <c r="F88" i="37"/>
  <c r="F116" i="37"/>
  <c r="F43" i="37"/>
  <c r="F139" i="37"/>
  <c r="F163" i="37"/>
  <c r="G246" i="37"/>
  <c r="G116" i="37"/>
  <c r="G176" i="37"/>
  <c r="G231" i="37"/>
  <c r="F277" i="37"/>
  <c r="F212" i="37"/>
  <c r="F246" i="37"/>
  <c r="K262" i="37"/>
  <c r="F81" i="37"/>
  <c r="F176" i="37"/>
  <c r="F231" i="37"/>
  <c r="G105" i="37"/>
  <c r="F105" i="37"/>
  <c r="G154" i="37"/>
  <c r="G163" i="37"/>
  <c r="G267" i="37"/>
  <c r="F267" i="37"/>
  <c r="F255" i="37"/>
  <c r="G237" i="37"/>
  <c r="F237" i="37"/>
  <c r="G212" i="37"/>
  <c r="G186" i="37"/>
  <c r="F186" i="37"/>
  <c r="F154" i="37"/>
  <c r="G139" i="37"/>
  <c r="G122" i="37"/>
  <c r="F122" i="37"/>
  <c r="G88" i="37"/>
  <c r="G81" i="37"/>
  <c r="G13" i="37"/>
  <c r="G34" i="37"/>
  <c r="F67" i="37"/>
  <c r="G67" i="37"/>
  <c r="G43" i="37"/>
  <c r="G23" i="37"/>
  <c r="F13" i="37"/>
  <c r="I13" i="37"/>
  <c r="F18" i="37"/>
  <c r="G18" i="37"/>
  <c r="F23" i="37"/>
  <c r="G245" i="37" l="1"/>
  <c r="F66" i="37"/>
  <c r="F245" i="37"/>
  <c r="I12" i="37"/>
  <c r="G12" i="37"/>
  <c r="I66" i="37"/>
  <c r="F138" i="37"/>
  <c r="G138" i="37"/>
  <c r="G66" i="37"/>
  <c r="F12" i="37"/>
  <c r="H59" i="37" l="1"/>
  <c r="K59" i="37" l="1"/>
  <c r="J13" i="37" l="1"/>
  <c r="J12" i="37" l="1"/>
  <c r="H285" i="37" l="1"/>
  <c r="H284" i="37" s="1"/>
  <c r="H283" i="37" s="1"/>
  <c r="H282" i="37" s="1"/>
  <c r="K285" i="37" l="1"/>
  <c r="K284" i="37" s="1"/>
  <c r="K283" i="37" s="1"/>
  <c r="K282" i="37" s="1"/>
  <c r="J10" i="37" l="1"/>
  <c r="H175" i="37" l="1"/>
  <c r="H174" i="37" s="1"/>
  <c r="K175" i="37" l="1"/>
  <c r="K174" i="37" s="1"/>
  <c r="H17" i="37"/>
  <c r="H16" i="37" s="1"/>
  <c r="H20" i="37"/>
  <c r="H19" i="37" s="1"/>
  <c r="H22" i="37"/>
  <c r="H21" i="37" s="1"/>
  <c r="H25" i="37"/>
  <c r="H26" i="37"/>
  <c r="K26" i="37" s="1"/>
  <c r="H28" i="37"/>
  <c r="H29" i="37"/>
  <c r="K29" i="37" s="1"/>
  <c r="H31" i="37"/>
  <c r="H30" i="37" s="1"/>
  <c r="H33" i="37"/>
  <c r="H32" i="37" s="1"/>
  <c r="H36" i="37"/>
  <c r="H37" i="37"/>
  <c r="K37" i="37" s="1"/>
  <c r="H39" i="37"/>
  <c r="H40" i="37"/>
  <c r="K40" i="37" s="1"/>
  <c r="H41" i="37"/>
  <c r="K41" i="37" s="1"/>
  <c r="H42" i="37"/>
  <c r="K42" i="37" s="1"/>
  <c r="H45" i="37"/>
  <c r="H44" i="37" s="1"/>
  <c r="H47" i="37"/>
  <c r="H46" i="37" s="1"/>
  <c r="H49" i="37"/>
  <c r="H50" i="37"/>
  <c r="K50" i="37" s="1"/>
  <c r="H51" i="37"/>
  <c r="K51" i="37" s="1"/>
  <c r="H52" i="37"/>
  <c r="K52" i="37" s="1"/>
  <c r="H53" i="37"/>
  <c r="K53" i="37" s="1"/>
  <c r="H54" i="37"/>
  <c r="K54" i="37" s="1"/>
  <c r="H55" i="37"/>
  <c r="K55" i="37" s="1"/>
  <c r="H57" i="37"/>
  <c r="H56" i="37" s="1"/>
  <c r="H60" i="37"/>
  <c r="H61" i="37"/>
  <c r="K61" i="37" s="1"/>
  <c r="H64" i="37"/>
  <c r="H63" i="37" s="1"/>
  <c r="H62" i="37" s="1"/>
  <c r="H69" i="37"/>
  <c r="H70" i="37"/>
  <c r="K70" i="37" s="1"/>
  <c r="H72" i="37"/>
  <c r="H71" i="37" s="1"/>
  <c r="H74" i="37"/>
  <c r="H73" i="37" s="1"/>
  <c r="H76" i="37"/>
  <c r="H75" i="37" s="1"/>
  <c r="H78" i="37"/>
  <c r="H77" i="37" s="1"/>
  <c r="H80" i="37"/>
  <c r="H79" i="37" s="1"/>
  <c r="H83" i="37"/>
  <c r="H84" i="37"/>
  <c r="K84" i="37" s="1"/>
  <c r="H85" i="37"/>
  <c r="K85" i="37" s="1"/>
  <c r="H87" i="37"/>
  <c r="H86" i="37" s="1"/>
  <c r="H90" i="37"/>
  <c r="H89" i="37" s="1"/>
  <c r="H92" i="37"/>
  <c r="H91" i="37" s="1"/>
  <c r="H94" i="37"/>
  <c r="H93" i="37" s="1"/>
  <c r="H96" i="37"/>
  <c r="H95" i="37" s="1"/>
  <c r="H98" i="37"/>
  <c r="H97" i="37" s="1"/>
  <c r="H100" i="37"/>
  <c r="H99" i="37" s="1"/>
  <c r="H102" i="37"/>
  <c r="H101" i="37" s="1"/>
  <c r="H104" i="37"/>
  <c r="H103" i="37" s="1"/>
  <c r="H107" i="37"/>
  <c r="H106" i="37" s="1"/>
  <c r="H109" i="37"/>
  <c r="H108" i="37" s="1"/>
  <c r="H111" i="37"/>
  <c r="H110" i="37" s="1"/>
  <c r="H114" i="37"/>
  <c r="H115" i="37"/>
  <c r="K115" i="37" s="1"/>
  <c r="H118" i="37"/>
  <c r="H119" i="37"/>
  <c r="K119" i="37" s="1"/>
  <c r="H121" i="37"/>
  <c r="H120" i="37" s="1"/>
  <c r="H124" i="37"/>
  <c r="H123" i="37" s="1"/>
  <c r="H126" i="37"/>
  <c r="H125" i="37" s="1"/>
  <c r="H128" i="37"/>
  <c r="H129" i="37"/>
  <c r="K129" i="37" s="1"/>
  <c r="H131" i="37"/>
  <c r="H130" i="37" s="1"/>
  <c r="H133" i="37"/>
  <c r="H132" i="37" s="1"/>
  <c r="H135" i="37"/>
  <c r="H136" i="37"/>
  <c r="K136" i="37" s="1"/>
  <c r="H141" i="37"/>
  <c r="H140" i="37" s="1"/>
  <c r="H143" i="37"/>
  <c r="H142" i="37" s="1"/>
  <c r="H145" i="37"/>
  <c r="H144" i="37" s="1"/>
  <c r="H147" i="37"/>
  <c r="H146" i="37" s="1"/>
  <c r="H149" i="37"/>
  <c r="H148" i="37" s="1"/>
  <c r="H151" i="37"/>
  <c r="H150" i="37" s="1"/>
  <c r="H153" i="37"/>
  <c r="H152" i="37" s="1"/>
  <c r="H156" i="37"/>
  <c r="H155" i="37" s="1"/>
  <c r="H158" i="37"/>
  <c r="H157" i="37" s="1"/>
  <c r="H160" i="37"/>
  <c r="H159" i="37" s="1"/>
  <c r="H162" i="37"/>
  <c r="H161" i="37" s="1"/>
  <c r="H165" i="37"/>
  <c r="H164" i="37" s="1"/>
  <c r="H167" i="37"/>
  <c r="H166" i="37" s="1"/>
  <c r="H169" i="37"/>
  <c r="H168" i="37" s="1"/>
  <c r="H171" i="37"/>
  <c r="H172" i="37"/>
  <c r="K172" i="37" s="1"/>
  <c r="H173" i="37"/>
  <c r="K173" i="37" s="1"/>
  <c r="H178" i="37"/>
  <c r="H179" i="37"/>
  <c r="K179" i="37" s="1"/>
  <c r="H181" i="37"/>
  <c r="H180" i="37" s="1"/>
  <c r="H183" i="37"/>
  <c r="H182" i="37" s="1"/>
  <c r="H185" i="37"/>
  <c r="H184" i="37" s="1"/>
  <c r="H188" i="37"/>
  <c r="H187" i="37" s="1"/>
  <c r="H190" i="37"/>
  <c r="H189" i="37" s="1"/>
  <c r="H192" i="37"/>
  <c r="H191" i="37" s="1"/>
  <c r="H194" i="37"/>
  <c r="H193" i="37" s="1"/>
  <c r="H196" i="37"/>
  <c r="H195" i="37" s="1"/>
  <c r="H198" i="37"/>
  <c r="H199" i="37"/>
  <c r="K199" i="37" s="1"/>
  <c r="H200" i="37"/>
  <c r="K200" i="37" s="1"/>
  <c r="H201" i="37"/>
  <c r="K201" i="37" s="1"/>
  <c r="H203" i="37"/>
  <c r="H204" i="37"/>
  <c r="K204" i="37" s="1"/>
  <c r="H205" i="37"/>
  <c r="K205" i="37" s="1"/>
  <c r="H207" i="37"/>
  <c r="H208" i="37"/>
  <c r="K208" i="37" s="1"/>
  <c r="H211" i="37"/>
  <c r="H210" i="37" s="1"/>
  <c r="H209" i="37" s="1"/>
  <c r="H214" i="37"/>
  <c r="H213" i="37" s="1"/>
  <c r="H216" i="37"/>
  <c r="H217" i="37"/>
  <c r="K217" i="37" s="1"/>
  <c r="H219" i="37"/>
  <c r="H220" i="37"/>
  <c r="K220" i="37" s="1"/>
  <c r="H222" i="37"/>
  <c r="H223" i="37"/>
  <c r="K223" i="37" s="1"/>
  <c r="H225" i="37"/>
  <c r="H226" i="37"/>
  <c r="K226" i="37" s="1"/>
  <c r="H229" i="37"/>
  <c r="H230" i="37"/>
  <c r="K230" i="37" s="1"/>
  <c r="H233" i="37"/>
  <c r="H232" i="37" s="1"/>
  <c r="H235" i="37"/>
  <c r="H234" i="37" s="1"/>
  <c r="H240" i="37"/>
  <c r="H239" i="37" s="1"/>
  <c r="H238" i="37" s="1"/>
  <c r="H243" i="37"/>
  <c r="H242" i="37" s="1"/>
  <c r="H241" i="37" s="1"/>
  <c r="H248" i="37"/>
  <c r="H247" i="37" s="1"/>
  <c r="H250" i="37"/>
  <c r="H251" i="37"/>
  <c r="K251" i="37" s="1"/>
  <c r="H252" i="37"/>
  <c r="K252" i="37" s="1"/>
  <c r="H254" i="37"/>
  <c r="H253" i="37" s="1"/>
  <c r="H257" i="37"/>
  <c r="H256" i="37" s="1"/>
  <c r="H259" i="37"/>
  <c r="H258" i="37" s="1"/>
  <c r="H263" i="37"/>
  <c r="H261" i="37" s="1"/>
  <c r="H260" i="37" s="1"/>
  <c r="H266" i="37"/>
  <c r="H265" i="37" s="1"/>
  <c r="H264" i="37" s="1"/>
  <c r="H269" i="37"/>
  <c r="H268" i="37" s="1"/>
  <c r="H271" i="37"/>
  <c r="H270" i="37" s="1"/>
  <c r="H273" i="37"/>
  <c r="H272" i="37" s="1"/>
  <c r="H275" i="37"/>
  <c r="H274" i="37" s="1"/>
  <c r="K276" i="37"/>
  <c r="H280" i="37"/>
  <c r="H279" i="37" s="1"/>
  <c r="H278" i="37" s="1"/>
  <c r="H277" i="37" s="1"/>
  <c r="H15" i="37"/>
  <c r="H14" i="37" s="1"/>
  <c r="H237" i="37" l="1"/>
  <c r="H228" i="37"/>
  <c r="H227" i="37" s="1"/>
  <c r="H221" i="37"/>
  <c r="H215" i="37"/>
  <c r="H206" i="37"/>
  <c r="H170" i="37"/>
  <c r="H134" i="37"/>
  <c r="H127" i="37"/>
  <c r="H122" i="37" s="1"/>
  <c r="H58" i="37"/>
  <c r="H35" i="37"/>
  <c r="H27" i="37"/>
  <c r="H18" i="37"/>
  <c r="H13" i="37"/>
  <c r="H255" i="37"/>
  <c r="H202" i="37"/>
  <c r="H231" i="37"/>
  <c r="H224" i="37"/>
  <c r="H218" i="37"/>
  <c r="H267" i="37"/>
  <c r="H197" i="37"/>
  <c r="H163" i="37"/>
  <c r="H154" i="37"/>
  <c r="H113" i="37"/>
  <c r="H112" i="37" s="1"/>
  <c r="H249" i="37"/>
  <c r="H246" i="37" s="1"/>
  <c r="H245" i="37" s="1"/>
  <c r="H177" i="37"/>
  <c r="H176" i="37" s="1"/>
  <c r="H117" i="37"/>
  <c r="H116" i="37" s="1"/>
  <c r="H105" i="37"/>
  <c r="H186" i="37"/>
  <c r="H139" i="37"/>
  <c r="H88" i="37"/>
  <c r="H48" i="37"/>
  <c r="H43" i="37" s="1"/>
  <c r="H68" i="37"/>
  <c r="H67" i="37" s="1"/>
  <c r="H82" i="37"/>
  <c r="H38" i="37"/>
  <c r="H34" i="37" s="1"/>
  <c r="H24" i="37"/>
  <c r="K263" i="37"/>
  <c r="K261" i="37" s="1"/>
  <c r="K260" i="37" s="1"/>
  <c r="K225" i="37"/>
  <c r="K224" i="37" s="1"/>
  <c r="K211" i="37"/>
  <c r="K210" i="37" s="1"/>
  <c r="K209" i="37" s="1"/>
  <c r="K192" i="37"/>
  <c r="K191" i="37" s="1"/>
  <c r="K259" i="37"/>
  <c r="K258" i="37" s="1"/>
  <c r="K198" i="37"/>
  <c r="K197" i="37" s="1"/>
  <c r="K156" i="37"/>
  <c r="K155" i="37" s="1"/>
  <c r="K147" i="37"/>
  <c r="K146" i="37" s="1"/>
  <c r="K126" i="37"/>
  <c r="K125" i="37" s="1"/>
  <c r="K118" i="37"/>
  <c r="K117" i="37" s="1"/>
  <c r="K100" i="37"/>
  <c r="K99" i="37" s="1"/>
  <c r="K78" i="37"/>
  <c r="K77" i="37" s="1"/>
  <c r="K269" i="37"/>
  <c r="K268" i="37" s="1"/>
  <c r="K257" i="37"/>
  <c r="K256" i="37" s="1"/>
  <c r="K229" i="37"/>
  <c r="K228" i="37" s="1"/>
  <c r="K227" i="37" s="1"/>
  <c r="K216" i="37"/>
  <c r="K215" i="37" s="1"/>
  <c r="K207" i="37"/>
  <c r="K206" i="37" s="1"/>
  <c r="K196" i="37"/>
  <c r="K195" i="37" s="1"/>
  <c r="K162" i="37"/>
  <c r="K161" i="37" s="1"/>
  <c r="K153" i="37"/>
  <c r="K152" i="37" s="1"/>
  <c r="K131" i="37"/>
  <c r="K130" i="37" s="1"/>
  <c r="K124" i="37"/>
  <c r="K123" i="37" s="1"/>
  <c r="K107" i="37"/>
  <c r="K106" i="37" s="1"/>
  <c r="K98" i="37"/>
  <c r="K97" i="37" s="1"/>
  <c r="K90" i="37"/>
  <c r="K89" i="37" s="1"/>
  <c r="K76" i="37"/>
  <c r="K75" i="37" s="1"/>
  <c r="K69" i="37"/>
  <c r="K68" i="37" s="1"/>
  <c r="K275" i="37"/>
  <c r="K274" i="37" s="1"/>
  <c r="K266" i="37"/>
  <c r="K265" i="37" s="1"/>
  <c r="K264" i="37" s="1"/>
  <c r="K254" i="37"/>
  <c r="K253" i="37" s="1"/>
  <c r="K248" i="37"/>
  <c r="K247" i="37" s="1"/>
  <c r="K235" i="37"/>
  <c r="K234" i="37" s="1"/>
  <c r="K214" i="37"/>
  <c r="K213" i="37" s="1"/>
  <c r="K194" i="37"/>
  <c r="K193" i="37" s="1"/>
  <c r="K185" i="37"/>
  <c r="K184" i="37" s="1"/>
  <c r="K178" i="37"/>
  <c r="K177" i="37" s="1"/>
  <c r="K169" i="37"/>
  <c r="K168" i="37" s="1"/>
  <c r="K160" i="37"/>
  <c r="K159" i="37" s="1"/>
  <c r="K151" i="37"/>
  <c r="K150" i="37" s="1"/>
  <c r="K143" i="37"/>
  <c r="K142" i="37" s="1"/>
  <c r="K135" i="37"/>
  <c r="K134" i="37" s="1"/>
  <c r="K121" i="37"/>
  <c r="K120" i="37" s="1"/>
  <c r="K116" i="37" s="1"/>
  <c r="K114" i="37"/>
  <c r="K113" i="37" s="1"/>
  <c r="K112" i="37" s="1"/>
  <c r="K104" i="37"/>
  <c r="K103" i="37" s="1"/>
  <c r="K96" i="37"/>
  <c r="K95" i="37" s="1"/>
  <c r="K87" i="37"/>
  <c r="K86" i="37" s="1"/>
  <c r="K83" i="37"/>
  <c r="K82" i="37" s="1"/>
  <c r="K74" i="37"/>
  <c r="K73" i="37" s="1"/>
  <c r="K167" i="37"/>
  <c r="K166" i="37" s="1"/>
  <c r="K158" i="37"/>
  <c r="K157" i="37" s="1"/>
  <c r="K149" i="37"/>
  <c r="K148" i="37" s="1"/>
  <c r="K141" i="37"/>
  <c r="K140" i="37" s="1"/>
  <c r="K133" i="37"/>
  <c r="K132" i="37" s="1"/>
  <c r="K128" i="37"/>
  <c r="K127" i="37" s="1"/>
  <c r="K111" i="37"/>
  <c r="K110" i="37" s="1"/>
  <c r="K102" i="37"/>
  <c r="K101" i="37" s="1"/>
  <c r="K94" i="37"/>
  <c r="K93" i="37" s="1"/>
  <c r="K80" i="37"/>
  <c r="K79" i="37" s="1"/>
  <c r="K72" i="37"/>
  <c r="K71" i="37" s="1"/>
  <c r="K233" i="37"/>
  <c r="K232" i="37" s="1"/>
  <c r="K271" i="37"/>
  <c r="K270" i="37" s="1"/>
  <c r="K240" i="37"/>
  <c r="K239" i="37" s="1"/>
  <c r="K238" i="37" s="1"/>
  <c r="K181" i="37"/>
  <c r="K180" i="37" s="1"/>
  <c r="K109" i="37"/>
  <c r="K108" i="37" s="1"/>
  <c r="K273" i="37"/>
  <c r="K272" i="37" s="1"/>
  <c r="K243" i="37"/>
  <c r="K242" i="37" s="1"/>
  <c r="K241" i="37" s="1"/>
  <c r="K219" i="37"/>
  <c r="K218" i="37" s="1"/>
  <c r="K183" i="37"/>
  <c r="K182" i="37" s="1"/>
  <c r="K280" i="37"/>
  <c r="K279" i="37" s="1"/>
  <c r="K278" i="37" s="1"/>
  <c r="K277" i="37" s="1"/>
  <c r="K203" i="37"/>
  <c r="K202" i="37" s="1"/>
  <c r="K190" i="37"/>
  <c r="K189" i="37" s="1"/>
  <c r="K165" i="37"/>
  <c r="K164" i="37" s="1"/>
  <c r="K92" i="37"/>
  <c r="K91" i="37" s="1"/>
  <c r="K250" i="37"/>
  <c r="K249" i="37" s="1"/>
  <c r="K222" i="37"/>
  <c r="K221" i="37" s="1"/>
  <c r="K188" i="37"/>
  <c r="K187" i="37" s="1"/>
  <c r="K171" i="37"/>
  <c r="K170" i="37" s="1"/>
  <c r="K145" i="37"/>
  <c r="K144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4" i="37"/>
  <c r="K63" i="37" s="1"/>
  <c r="K62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K237" i="37" l="1"/>
  <c r="H212" i="37"/>
  <c r="H138" i="37" s="1"/>
  <c r="K255" i="37"/>
  <c r="K163" i="37"/>
  <c r="K139" i="37"/>
  <c r="K186" i="37"/>
  <c r="K81" i="37"/>
  <c r="K231" i="37"/>
  <c r="K246" i="37"/>
  <c r="K105" i="37"/>
  <c r="K154" i="37"/>
  <c r="K122" i="37"/>
  <c r="K176" i="37"/>
  <c r="K43" i="37"/>
  <c r="K34" i="37"/>
  <c r="K212" i="37"/>
  <c r="K88" i="37"/>
  <c r="K267" i="37"/>
  <c r="K67" i="37"/>
  <c r="H81" i="37"/>
  <c r="H23" i="37"/>
  <c r="F10" i="37"/>
  <c r="G10" i="37"/>
  <c r="I10" i="37"/>
  <c r="K18" i="37"/>
  <c r="K23" i="37"/>
  <c r="K13" i="37"/>
  <c r="H66" i="37"/>
  <c r="K245" i="37" l="1"/>
  <c r="K138" i="37"/>
  <c r="K66" i="37"/>
  <c r="H12" i="37"/>
  <c r="K12" i="37"/>
  <c r="H10" i="37" l="1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<sst xmlns="http://schemas.openxmlformats.org/spreadsheetml/2006/main" count="528" uniqueCount="311">
  <si>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</si>
  <si>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</si>
  <si>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</si>
  <si>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</si>
  <si>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</si>
  <si>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</si>
  <si>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</si>
  <si>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</si>
  <si>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</si>
  <si>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</si>
  <si>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</si>
  <si>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</si>
  <si>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</si>
  <si>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</si>
  <si>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</si>
  <si>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</si>
  <si>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</si>
  <si>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</si>
  <si>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</si>
  <si>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</si>
  <si>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</si>
  <si>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</si>
  <si>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</si>
  <si>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</si>
  <si>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</si>
  <si>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</si>
  <si>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</si>
  <si>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</si>
  <si>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</si>
  <si>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</si>
  <si>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</si>
  <si>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</si>
  <si>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</si>
  <si>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</si>
  <si>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</si>
  <si>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</si>
  <si>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</si>
  <si>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</si>
  <si>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</si>
  <si>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</si>
  <si>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</si>
  <si>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</si>
  <si>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</si>
  <si>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</si>
  <si>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</si>
  <si>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</si>
  <si>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</si>
  <si>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</si>
  <si>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</si>
  <si>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</si>
  <si>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</si>
  <si>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</si>
  <si>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</si>
  <si>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</si>
  <si>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</si>
  <si>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</si>
  <si>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</si>
  <si>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</si>
  <si>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</si>
  <si>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</si>
  <si>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</si>
  <si>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</si>
  <si>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</si>
  <si>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</si>
  <si>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</si>
  <si>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</si>
  <si>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</si>
  <si>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</si>
  <si>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</si>
  <si>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</si>
  <si>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</si>
  <si>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</si>
  <si>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</si>
  <si>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</si>
  <si>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Convenios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</si>
  <si>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</si>
  <si>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</si>
  <si>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</si>
  <si>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</si>
  <si>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</si>
  <si>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</si>
  <si>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</si>
  <si>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</si>
  <si>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</si>
  <si>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</si>
  <si>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</si>
  <si>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</si>
  <si>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</si>
  <si>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</si>
  <si>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</si>
  <si>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</si>
  <si>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</si>
  <si>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</si>
  <si>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</si>
  <si>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</si>
  <si>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</si>
  <si>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</si>
  <si>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</si>
  <si>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</si>
  <si>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</si>
  <si>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</si>
  <si>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</si>
  <si>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</si>
  <si>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</si>
  <si>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</si>
  <si>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</si>
  <si>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</si>
  <si>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</si>
  <si>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</si>
  <si>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</si>
  <si>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</si>
  <si>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</si>
  <si>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</si>
  <si>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</si>
  <si>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</si>
  <si>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</si>
  <si>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</si>
  <si>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</si>
  <si>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</si>
  <si>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</si>
  <si>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</si>
  <si>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</si>
  <si>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</si>
  <si>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</si>
  <si>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</si>
  <si>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</si>
  <si>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</si>
  <si>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</si>
  <si>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</si>
  <si>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</si>
  <si>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</si>
  <si>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</si>
  <si>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</si>
  <si>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</si>
  <si>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</si>
  <si>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</si>
  <si>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</si>
  <si>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</si>
  <si>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</si>
  <si>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</si>
  <si>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</si>
  <si>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</si>
  <si>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</si>
  <si>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</si>
  <si>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</si>
  <si>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</si>
  <si>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</si>
  <si>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</si>
  <si>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</si>
  <si>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</si>
  <si>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</si>
  <si>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Vesturario, uniformes exclusivos del SEMEFO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</si>
  <si>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</si>
  <si>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</si>
  <si>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</si>
  <si>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</si>
  <si>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</si>
  <si>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</si>
  <si>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</si>
  <si>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</si>
  <si>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</si>
  <si>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</si>
  <si>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</si>
  <si>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</si>
  <si>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telecomunicacion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</si>
  <si>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</si>
  <si>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</si>
  <si>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</si>
  <si>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</si>
  <si>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</si>
  <si>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</si>
  <si>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</si>
  <si>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</si>
  <si>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</si>
  <si>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</si>
  <si>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</si>
  <si>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</si>
  <si>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</si>
  <si>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</si>
  <si>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</si>
  <si>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</si>
  <si>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</si>
  <si>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</si>
  <si>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</si>
  <si>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</si>
  <si>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</si>
  <si>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</si>
  <si>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</si>
  <si>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</si>
  <si>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</si>
  <si>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</si>
  <si>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</si>
  <si>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</si>
  <si>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</si>
  <si>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</si>
  <si>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</si>
  <si>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</si>
  <si>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</si>
  <si>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</si>
  <si>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</si>
  <si>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</si>
  <si>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</si>
  <si>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</si>
  <si>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</si>
  <si>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</si>
  <si>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</si>
  <si>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</si>
  <si>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</si>
  <si>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</si>
  <si>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</si>
  <si>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</si>
  <si>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</si>
  <si>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</si>
  <si>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</si>
  <si>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</si>
  <si>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</si>
  <si>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</si>
  <si>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</si>
  <si>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</si>
  <si>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</si>
  <si>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</si>
  <si>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</si>
  <si>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</si>
  <si>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</si>
  <si>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</si>
  <si>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</si>
  <si>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</si>
  <si>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</si>
  <si>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</si>
  <si>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</si>
  <si>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</si>
  <si>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</si>
  <si>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</si>
  <si>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</si>
  <si>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</si>
  <si>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</si>
  <si>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</si>
  <si>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</si>
  <si>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</si>
  <si>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</si>
  <si>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</si>
  <si>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</si>
  <si>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</si>
  <si>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</si>
  <si>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</si>
  <si>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</si>
  <si>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</si>
  <si>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</si>
  <si>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</si>
  <si>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</si>
  <si>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Otros mobiliarios y equipos de administracion</t>
  </si>
  <si>
    <t>Mobiliario y equipo educacional y recreativo</t>
  </si>
  <si>
    <t>Equipos y aparatos audiovisuales</t>
  </si>
  <si>
    <t>Cámaras fotograficas y de video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</si>
  <si>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</si>
  <si>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</si>
  <si>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</si>
  <si>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</si>
  <si>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</si>
  <si>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</si>
  <si>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</si>
  <si>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</si>
  <si>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</si>
  <si>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</si>
  <si>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</si>
  <si>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</si>
  <si>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</si>
  <si>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</si>
  <si>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</si>
  <si>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</si>
  <si>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Gratificacion de fin de año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</si>
  <si>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</si>
  <si>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</si>
  <si>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</si>
  <si>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</si>
  <si>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</si>
  <si>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</si>
  <si>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</si>
  <si>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</si>
  <si>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</si>
  <si>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Previsión social multiple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</si>
  <si>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</si>
  <si>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</si>
  <si>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</si>
  <si>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</si>
  <si>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</si>
  <si>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</si>
  <si>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</si>
  <si>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Utensilios para el servicio de alimentacion</t>
  </si>
  <si>
    <t>Materiales y artículos de construcción y de reparación</t>
  </si>
  <si>
    <t>Servicios de telefonía celular</t>
  </si>
  <si>
    <t>Servicio postal, telégrafo y mensajería</t>
  </si>
  <si>
    <t>Servicios de diseño, arquitectura, ingenieria y actividades relacionadas</t>
  </si>
  <si>
    <t>Servicios y asesorias en materia de ingenieria, arquitectura y diseño</t>
  </si>
  <si>
    <t>Servicio de apoyo administrativo y fotocopiado</t>
  </si>
  <si>
    <t>Avaluos no relacionados con la ejecucion de obras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</si>
  <si>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</si>
  <si>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</si>
  <si>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</si>
  <si>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</si>
  <si>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</si>
  <si>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</si>
  <si>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terreste</t>
  </si>
  <si>
    <t>Vehículos y equipo terrestre</t>
  </si>
  <si>
    <t>INVERSION PÚBLICA</t>
  </si>
  <si>
    <t>Acabados y otros trabajos especializados en bienes propios</t>
  </si>
  <si>
    <t>Otros Convenios</t>
  </si>
  <si>
    <t>PARTICIPACIONES Y APORTACIONES</t>
  </si>
  <si>
    <t>Otras prestaciones</t>
  </si>
  <si>
    <t>Equipo médico y de laboratorio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</si>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</sst>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168" fontId="0" fillId="0" borderId="7" xfId="0" applyNumberFormat="1" applyFont="1" applyBorder="1" applyAlignment="1" applyProtection="1">
      <alignment horizontal="center" vertical="top"/>
      <protection locked="0"/>
    </xf>
    <xf numFmtId="168" fontId="0" fillId="0" borderId="8" xfId="0" applyNumberFormat="1" applyFont="1" applyBorder="1" applyAlignment="1" applyProtection="1">
      <alignment horizontal="left" vertical="top"/>
      <protection locked="0"/>
    </xf>
    <xf numFmtId="40" fontId="0" fillId="0" borderId="9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12" fillId="0" borderId="13" xfId="0" applyFont="1" applyFill="1" applyBorder="1" applyAlignment="1"/>
    <xf numFmtId="0" fontId="12" fillId="0" borderId="14" xfId="0" applyFont="1" applyFill="1" applyBorder="1" applyAlignment="1">
      <alignment vertical="top"/>
    </xf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168" fontId="0" fillId="0" borderId="10" xfId="0" applyNumberFormat="1" applyFont="1" applyFill="1" applyBorder="1" applyAlignment="1" applyProtection="1">
      <alignment horizontal="center" vertical="top"/>
      <protection locked="0"/>
    </xf>
    <xf numFmtId="168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/>
    <xf numFmtId="168" fontId="0" fillId="0" borderId="16" xfId="0" applyNumberFormat="1" applyFont="1" applyBorder="1" applyAlignment="1" applyProtection="1">
      <alignment horizontal="right" vertical="top"/>
      <protection locked="0"/>
    </xf>
    <xf numFmtId="168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 vertical="top"/>
      <protection locked="0"/>
    </xf>
    <xf numFmtId="168" fontId="0" fillId="0" borderId="8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168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>
      <alignment horizontal="left" vertical="top" wrapText="1"/>
    </xf>
    <xf numFmtId="168" fontId="0" fillId="0" borderId="12" xfId="0" applyNumberFormat="1" applyFont="1" applyBorder="1" applyAlignment="1" applyProtection="1">
      <alignment vertical="top" wrapText="1"/>
      <protection locked="0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left"/>
    </xf>
    <xf numFmtId="168" fontId="0" fillId="0" borderId="18" xfId="0" applyNumberFormat="1" applyFont="1" applyBorder="1" applyAlignment="1" applyProtection="1">
      <alignment horizontal="right" vertical="top"/>
      <protection locked="0"/>
    </xf>
    <xf numFmtId="168" fontId="0" fillId="0" borderId="19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8" borderId="16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horizontal="left"/>
    </xf>
    <xf numFmtId="168" fontId="0" fillId="0" borderId="22" xfId="0" applyNumberFormat="1" applyFont="1" applyBorder="1" applyAlignment="1" applyProtection="1">
      <alignment horizontal="right" vertical="top"/>
      <protection locked="0"/>
    </xf>
    <xf numFmtId="168" fontId="0" fillId="0" borderId="23" xfId="0" applyNumberFormat="1" applyFont="1" applyBorder="1" applyAlignment="1" applyProtection="1">
      <alignment horizontal="left" vertical="top" wrapText="1"/>
      <protection locked="0"/>
    </xf>
    <xf numFmtId="40" fontId="12" fillId="0" borderId="15" xfId="0" applyNumberFormat="1" applyFont="1" applyFill="1" applyBorder="1" applyAlignment="1" applyProtection="1">
      <alignment vertical="top"/>
      <protection locked="0"/>
    </xf>
    <xf numFmtId="40" fontId="12" fillId="7" borderId="15" xfId="0" applyNumberFormat="1" applyFont="1" applyFill="1" applyBorder="1" applyAlignment="1" applyProtection="1">
      <alignment vertical="top"/>
      <protection locked="0"/>
    </xf>
    <xf numFmtId="40" fontId="0" fillId="8" borderId="15" xfId="0" applyNumberFormat="1" applyFont="1" applyFill="1" applyBorder="1" applyAlignment="1" applyProtection="1">
      <alignment vertical="top"/>
      <protection locked="0"/>
    </xf>
    <xf numFmtId="40" fontId="0" fillId="0" borderId="15" xfId="0" applyNumberFormat="1" applyFont="1" applyBorder="1" applyAlignment="1" applyProtection="1">
      <alignment vertical="top"/>
      <protection locked="0"/>
    </xf>
    <xf numFmtId="40" fontId="0" fillId="0" borderId="9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vertical="center"/>
    </xf>
    <xf numFmtId="0" fontId="14" fillId="9" borderId="5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/>
    <xf numFmtId="0" fontId="12" fillId="8" borderId="13" xfId="0" applyFont="1" applyFill="1" applyBorder="1" applyAlignment="1"/>
    <xf numFmtId="0" fontId="12" fillId="8" borderId="14" xfId="0" applyFont="1" applyFill="1" applyBorder="1" applyAlignment="1">
      <alignment vertical="top"/>
    </xf>
    <xf numFmtId="40" fontId="12" fillId="8" borderId="15" xfId="0" applyNumberFormat="1" applyFont="1" applyFill="1" applyBorder="1" applyAlignment="1" applyProtection="1">
      <alignment vertical="top"/>
      <protection locked="0"/>
    </xf>
    <xf numFmtId="0" fontId="0" fillId="8" borderId="12" xfId="0" applyFont="1" applyFill="1" applyBorder="1" applyAlignment="1"/>
    <xf numFmtId="0" fontId="0" fillId="8" borderId="14" xfId="0" applyFont="1" applyFill="1" applyBorder="1" applyAlignment="1">
      <alignment vertical="top"/>
    </xf>
    <xf numFmtId="0" fontId="12" fillId="7" borderId="16" xfId="0" applyFont="1" applyFill="1" applyBorder="1" applyAlignment="1">
      <alignment horizontal="left"/>
    </xf>
    <xf numFmtId="0" fontId="12" fillId="7" borderId="12" xfId="0" applyFont="1" applyFill="1" applyBorder="1" applyAlignment="1"/>
    <xf numFmtId="0" fontId="12" fillId="7" borderId="13" xfId="0" applyFont="1" applyFill="1" applyBorder="1" applyAlignment="1"/>
    <xf numFmtId="0" fontId="12" fillId="7" borderId="14" xfId="0" applyFont="1" applyFill="1" applyBorder="1" applyAlignment="1">
      <alignment vertical="top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40" fontId="12" fillId="0" borderId="24" xfId="0" applyNumberFormat="1" applyFont="1" applyFill="1" applyBorder="1" applyAlignment="1" applyProtection="1">
      <alignment vertical="top"/>
      <protection locked="0"/>
    </xf>
    <xf numFmtId="40" fontId="0" fillId="0" borderId="20" xfId="0" applyNumberFormat="1" applyFont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9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290</xdr:row>
      <xdr:rowOff>152400</xdr:rowOff>
    </xdr:from>
    <xdr:to>
      <xdr:col>3</xdr:col>
      <xdr:colOff>590550</xdr:colOff>
      <xdr:row>296</xdr:row>
      <xdr:rowOff>38100</xdr:rowOff>
    </xdr:to>
    <xdr:sp macro="" textlink="">
      <xdr:nvSpPr>
        <xdr:cNvPr id="6" name="5 CuadroTexto"/>
        <xdr:cNvSpPr txBox="1"/>
      </xdr:nvSpPr>
      <xdr:spPr>
        <a:xfrm>
          <a:off x="0" y="66694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Consejera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9" t="s">
        <v>0</v>
      </c>
      <c r="B2" s="89"/>
      <c r="C2" s="89"/>
      <c r="D2" s="89"/>
      <c r="E2" s="13" t="e">
        <f>#REF!</f>
        <v>#REF!</v>
      </c>
    </row>
    <row r="3" spans="1:5" x14ac:dyDescent="0.25">
      <c r="A3" s="89" t="s">
        <v>2</v>
      </c>
      <c r="B3" s="89"/>
      <c r="C3" s="89"/>
      <c r="D3" s="89"/>
      <c r="E3" s="13" t="e">
        <f>#REF!</f>
        <v>#REF!</v>
      </c>
    </row>
    <row r="4" spans="1:5" x14ac:dyDescent="0.25">
      <c r="A4" s="89" t="s">
        <v>1</v>
      </c>
      <c r="B4" s="89"/>
      <c r="C4" s="89"/>
      <c r="D4" s="89"/>
      <c r="E4" s="14"/>
    </row>
    <row r="5" spans="1:5" x14ac:dyDescent="0.25">
      <c r="A5" s="89" t="s">
        <v>70</v>
      </c>
      <c r="B5" s="89"/>
      <c r="C5" s="89"/>
      <c r="D5" s="89"/>
      <c r="E5" t="s">
        <v>68</v>
      </c>
    </row>
    <row r="6" spans="1:5" x14ac:dyDescent="0.25">
      <c r="A6" s="6"/>
      <c r="B6" s="6"/>
      <c r="C6" s="94" t="s">
        <v>3</v>
      </c>
      <c r="D6" s="94"/>
      <c r="E6" s="1">
        <v>2013</v>
      </c>
    </row>
    <row r="7" spans="1:5" x14ac:dyDescent="0.25">
      <c r="A7" s="90" t="s">
        <v>66</v>
      </c>
      <c r="B7" s="88" t="s">
        <v>6</v>
      </c>
      <c r="C7" s="84" t="s">
        <v>8</v>
      </c>
      <c r="D7" s="84"/>
      <c r="E7" s="8" t="e">
        <f>#REF!</f>
        <v>#REF!</v>
      </c>
    </row>
    <row r="8" spans="1:5" x14ac:dyDescent="0.25">
      <c r="A8" s="90"/>
      <c r="B8" s="88"/>
      <c r="C8" s="84" t="s">
        <v>10</v>
      </c>
      <c r="D8" s="84"/>
      <c r="E8" s="8" t="e">
        <f>#REF!</f>
        <v>#REF!</v>
      </c>
    </row>
    <row r="9" spans="1:5" x14ac:dyDescent="0.25">
      <c r="A9" s="90"/>
      <c r="B9" s="88"/>
      <c r="C9" s="84" t="s">
        <v>12</v>
      </c>
      <c r="D9" s="84"/>
      <c r="E9" s="8" t="e">
        <f>#REF!</f>
        <v>#REF!</v>
      </c>
    </row>
    <row r="10" spans="1:5" x14ac:dyDescent="0.25">
      <c r="A10" s="90"/>
      <c r="B10" s="88"/>
      <c r="C10" s="84" t="s">
        <v>14</v>
      </c>
      <c r="D10" s="84"/>
      <c r="E10" s="8" t="e">
        <f>#REF!</f>
        <v>#REF!</v>
      </c>
    </row>
    <row r="11" spans="1:5" x14ac:dyDescent="0.25">
      <c r="A11" s="90"/>
      <c r="B11" s="88"/>
      <c r="C11" s="84" t="s">
        <v>16</v>
      </c>
      <c r="D11" s="84"/>
      <c r="E11" s="8" t="e">
        <f>#REF!</f>
        <v>#REF!</v>
      </c>
    </row>
    <row r="12" spans="1:5" x14ac:dyDescent="0.25">
      <c r="A12" s="90"/>
      <c r="B12" s="88"/>
      <c r="C12" s="84" t="s">
        <v>18</v>
      </c>
      <c r="D12" s="84"/>
      <c r="E12" s="8" t="e">
        <f>#REF!</f>
        <v>#REF!</v>
      </c>
    </row>
    <row r="13" spans="1:5" x14ac:dyDescent="0.25">
      <c r="A13" s="90"/>
      <c r="B13" s="88"/>
      <c r="C13" s="84" t="s">
        <v>20</v>
      </c>
      <c r="D13" s="84"/>
      <c r="E13" s="8" t="e">
        <f>#REF!</f>
        <v>#REF!</v>
      </c>
    </row>
    <row r="14" spans="1:5" ht="15.75" thickBot="1" x14ac:dyDescent="0.3">
      <c r="A14" s="90"/>
      <c r="B14" s="4"/>
      <c r="C14" s="85" t="s">
        <v>23</v>
      </c>
      <c r="D14" s="85"/>
      <c r="E14" s="9" t="e">
        <f>#REF!</f>
        <v>#REF!</v>
      </c>
    </row>
    <row r="15" spans="1:5" x14ac:dyDescent="0.25">
      <c r="A15" s="90"/>
      <c r="B15" s="88" t="s">
        <v>25</v>
      </c>
      <c r="C15" s="84" t="s">
        <v>27</v>
      </c>
      <c r="D15" s="84"/>
      <c r="E15" s="8" t="e">
        <f>#REF!</f>
        <v>#REF!</v>
      </c>
    </row>
    <row r="16" spans="1:5" x14ac:dyDescent="0.25">
      <c r="A16" s="90"/>
      <c r="B16" s="88"/>
      <c r="C16" s="84" t="s">
        <v>29</v>
      </c>
      <c r="D16" s="84"/>
      <c r="E16" s="8" t="e">
        <f>#REF!</f>
        <v>#REF!</v>
      </c>
    </row>
    <row r="17" spans="1:5" x14ac:dyDescent="0.25">
      <c r="A17" s="90"/>
      <c r="B17" s="88"/>
      <c r="C17" s="84" t="s">
        <v>31</v>
      </c>
      <c r="D17" s="84"/>
      <c r="E17" s="8" t="e">
        <f>#REF!</f>
        <v>#REF!</v>
      </c>
    </row>
    <row r="18" spans="1:5" x14ac:dyDescent="0.25">
      <c r="A18" s="90"/>
      <c r="B18" s="88"/>
      <c r="C18" s="84" t="s">
        <v>33</v>
      </c>
      <c r="D18" s="84"/>
      <c r="E18" s="8" t="e">
        <f>#REF!</f>
        <v>#REF!</v>
      </c>
    </row>
    <row r="19" spans="1:5" x14ac:dyDescent="0.25">
      <c r="A19" s="90"/>
      <c r="B19" s="88"/>
      <c r="C19" s="84" t="s">
        <v>35</v>
      </c>
      <c r="D19" s="84"/>
      <c r="E19" s="8" t="e">
        <f>#REF!</f>
        <v>#REF!</v>
      </c>
    </row>
    <row r="20" spans="1:5" x14ac:dyDescent="0.25">
      <c r="A20" s="90"/>
      <c r="B20" s="88"/>
      <c r="C20" s="84" t="s">
        <v>37</v>
      </c>
      <c r="D20" s="84"/>
      <c r="E20" s="8" t="e">
        <f>#REF!</f>
        <v>#REF!</v>
      </c>
    </row>
    <row r="21" spans="1:5" x14ac:dyDescent="0.25">
      <c r="A21" s="90"/>
      <c r="B21" s="88"/>
      <c r="C21" s="84" t="s">
        <v>39</v>
      </c>
      <c r="D21" s="84"/>
      <c r="E21" s="8" t="e">
        <f>#REF!</f>
        <v>#REF!</v>
      </c>
    </row>
    <row r="22" spans="1:5" x14ac:dyDescent="0.25">
      <c r="A22" s="90"/>
      <c r="B22" s="88"/>
      <c r="C22" s="84" t="s">
        <v>40</v>
      </c>
      <c r="D22" s="84"/>
      <c r="E22" s="8" t="e">
        <f>#REF!</f>
        <v>#REF!</v>
      </c>
    </row>
    <row r="23" spans="1:5" x14ac:dyDescent="0.25">
      <c r="A23" s="90"/>
      <c r="B23" s="88"/>
      <c r="C23" s="84" t="s">
        <v>42</v>
      </c>
      <c r="D23" s="84"/>
      <c r="E23" s="8" t="e">
        <f>#REF!</f>
        <v>#REF!</v>
      </c>
    </row>
    <row r="24" spans="1:5" ht="15.75" thickBot="1" x14ac:dyDescent="0.3">
      <c r="A24" s="90"/>
      <c r="B24" s="4"/>
      <c r="C24" s="85" t="s">
        <v>44</v>
      </c>
      <c r="D24" s="85"/>
      <c r="E24" s="9" t="e">
        <f>#REF!</f>
        <v>#REF!</v>
      </c>
    </row>
    <row r="25" spans="1:5" ht="15.75" thickBot="1" x14ac:dyDescent="0.3">
      <c r="A25" s="90"/>
      <c r="B25" s="2"/>
      <c r="C25" s="85" t="s">
        <v>46</v>
      </c>
      <c r="D25" s="85"/>
      <c r="E25" s="9" t="e">
        <f>#REF!</f>
        <v>#REF!</v>
      </c>
    </row>
    <row r="26" spans="1:5" x14ac:dyDescent="0.25">
      <c r="A26" s="90" t="s">
        <v>67</v>
      </c>
      <c r="B26" s="88" t="s">
        <v>7</v>
      </c>
      <c r="C26" s="84" t="s">
        <v>9</v>
      </c>
      <c r="D26" s="84"/>
      <c r="E26" s="8" t="e">
        <f>#REF!</f>
        <v>#REF!</v>
      </c>
    </row>
    <row r="27" spans="1:5" x14ac:dyDescent="0.25">
      <c r="A27" s="90"/>
      <c r="B27" s="88"/>
      <c r="C27" s="84" t="s">
        <v>11</v>
      </c>
      <c r="D27" s="84"/>
      <c r="E27" s="8" t="e">
        <f>#REF!</f>
        <v>#REF!</v>
      </c>
    </row>
    <row r="28" spans="1:5" x14ac:dyDescent="0.25">
      <c r="A28" s="90"/>
      <c r="B28" s="88"/>
      <c r="C28" s="84" t="s">
        <v>13</v>
      </c>
      <c r="D28" s="84"/>
      <c r="E28" s="8" t="e">
        <f>#REF!</f>
        <v>#REF!</v>
      </c>
    </row>
    <row r="29" spans="1:5" x14ac:dyDescent="0.25">
      <c r="A29" s="90"/>
      <c r="B29" s="88"/>
      <c r="C29" s="84" t="s">
        <v>15</v>
      </c>
      <c r="D29" s="84"/>
      <c r="E29" s="8" t="e">
        <f>#REF!</f>
        <v>#REF!</v>
      </c>
    </row>
    <row r="30" spans="1:5" x14ac:dyDescent="0.25">
      <c r="A30" s="90"/>
      <c r="B30" s="88"/>
      <c r="C30" s="84" t="s">
        <v>17</v>
      </c>
      <c r="D30" s="84"/>
      <c r="E30" s="8" t="e">
        <f>#REF!</f>
        <v>#REF!</v>
      </c>
    </row>
    <row r="31" spans="1:5" x14ac:dyDescent="0.25">
      <c r="A31" s="90"/>
      <c r="B31" s="88"/>
      <c r="C31" s="84" t="s">
        <v>19</v>
      </c>
      <c r="D31" s="84"/>
      <c r="E31" s="8" t="e">
        <f>#REF!</f>
        <v>#REF!</v>
      </c>
    </row>
    <row r="32" spans="1:5" x14ac:dyDescent="0.25">
      <c r="A32" s="90"/>
      <c r="B32" s="88"/>
      <c r="C32" s="84" t="s">
        <v>21</v>
      </c>
      <c r="D32" s="84"/>
      <c r="E32" s="8" t="e">
        <f>#REF!</f>
        <v>#REF!</v>
      </c>
    </row>
    <row r="33" spans="1:5" x14ac:dyDescent="0.25">
      <c r="A33" s="90"/>
      <c r="B33" s="88"/>
      <c r="C33" s="84" t="s">
        <v>22</v>
      </c>
      <c r="D33" s="84"/>
      <c r="E33" s="8" t="e">
        <f>#REF!</f>
        <v>#REF!</v>
      </c>
    </row>
    <row r="34" spans="1:5" ht="15.75" thickBot="1" x14ac:dyDescent="0.3">
      <c r="A34" s="90"/>
      <c r="B34" s="4"/>
      <c r="C34" s="85" t="s">
        <v>24</v>
      </c>
      <c r="D34" s="85"/>
      <c r="E34" s="9" t="e">
        <f>#REF!</f>
        <v>#REF!</v>
      </c>
    </row>
    <row r="35" spans="1:5" x14ac:dyDescent="0.25">
      <c r="A35" s="90"/>
      <c r="B35" s="88" t="s">
        <v>26</v>
      </c>
      <c r="C35" s="84" t="s">
        <v>28</v>
      </c>
      <c r="D35" s="84"/>
      <c r="E35" s="8" t="e">
        <f>#REF!</f>
        <v>#REF!</v>
      </c>
    </row>
    <row r="36" spans="1:5" x14ac:dyDescent="0.25">
      <c r="A36" s="90"/>
      <c r="B36" s="88"/>
      <c r="C36" s="84" t="s">
        <v>30</v>
      </c>
      <c r="D36" s="84"/>
      <c r="E36" s="8" t="e">
        <f>#REF!</f>
        <v>#REF!</v>
      </c>
    </row>
    <row r="37" spans="1:5" x14ac:dyDescent="0.25">
      <c r="A37" s="90"/>
      <c r="B37" s="88"/>
      <c r="C37" s="84" t="s">
        <v>32</v>
      </c>
      <c r="D37" s="84"/>
      <c r="E37" s="8" t="e">
        <f>#REF!</f>
        <v>#REF!</v>
      </c>
    </row>
    <row r="38" spans="1:5" x14ac:dyDescent="0.25">
      <c r="A38" s="90"/>
      <c r="B38" s="88"/>
      <c r="C38" s="84" t="s">
        <v>34</v>
      </c>
      <c r="D38" s="84"/>
      <c r="E38" s="8" t="e">
        <f>#REF!</f>
        <v>#REF!</v>
      </c>
    </row>
    <row r="39" spans="1:5" x14ac:dyDescent="0.25">
      <c r="A39" s="90"/>
      <c r="B39" s="88"/>
      <c r="C39" s="84" t="s">
        <v>36</v>
      </c>
      <c r="D39" s="84"/>
      <c r="E39" s="8" t="e">
        <f>#REF!</f>
        <v>#REF!</v>
      </c>
    </row>
    <row r="40" spans="1:5" x14ac:dyDescent="0.25">
      <c r="A40" s="90"/>
      <c r="B40" s="88"/>
      <c r="C40" s="84" t="s">
        <v>38</v>
      </c>
      <c r="D40" s="84"/>
      <c r="E40" s="8" t="e">
        <f>#REF!</f>
        <v>#REF!</v>
      </c>
    </row>
    <row r="41" spans="1:5" ht="15.75" thickBot="1" x14ac:dyDescent="0.3">
      <c r="A41" s="90"/>
      <c r="B41" s="2"/>
      <c r="C41" s="85" t="s">
        <v>41</v>
      </c>
      <c r="D41" s="85"/>
      <c r="E41" s="9" t="e">
        <f>#REF!</f>
        <v>#REF!</v>
      </c>
    </row>
    <row r="42" spans="1:5" ht="15.75" thickBot="1" x14ac:dyDescent="0.3">
      <c r="A42" s="90"/>
      <c r="B42" s="2"/>
      <c r="C42" s="85" t="s">
        <v>43</v>
      </c>
      <c r="D42" s="85"/>
      <c r="E42" s="9" t="e">
        <f>#REF!</f>
        <v>#REF!</v>
      </c>
    </row>
    <row r="43" spans="1:5" x14ac:dyDescent="0.25">
      <c r="A43" s="3"/>
      <c r="B43" s="88" t="s">
        <v>45</v>
      </c>
      <c r="C43" s="86" t="s">
        <v>47</v>
      </c>
      <c r="D43" s="86"/>
      <c r="E43" s="10" t="e">
        <f>#REF!</f>
        <v>#REF!</v>
      </c>
    </row>
    <row r="44" spans="1:5" x14ac:dyDescent="0.25">
      <c r="A44" s="3"/>
      <c r="B44" s="88"/>
      <c r="C44" s="84" t="s">
        <v>48</v>
      </c>
      <c r="D44" s="84"/>
      <c r="E44" s="8" t="e">
        <f>#REF!</f>
        <v>#REF!</v>
      </c>
    </row>
    <row r="45" spans="1:5" x14ac:dyDescent="0.25">
      <c r="A45" s="3"/>
      <c r="B45" s="88"/>
      <c r="C45" s="84" t="s">
        <v>49</v>
      </c>
      <c r="D45" s="84"/>
      <c r="E45" s="8" t="e">
        <f>#REF!</f>
        <v>#REF!</v>
      </c>
    </row>
    <row r="46" spans="1:5" x14ac:dyDescent="0.25">
      <c r="A46" s="3"/>
      <c r="B46" s="88"/>
      <c r="C46" s="84" t="s">
        <v>50</v>
      </c>
      <c r="D46" s="84"/>
      <c r="E46" s="8" t="e">
        <f>#REF!</f>
        <v>#REF!</v>
      </c>
    </row>
    <row r="47" spans="1:5" x14ac:dyDescent="0.25">
      <c r="A47" s="3"/>
      <c r="B47" s="88"/>
      <c r="C47" s="86" t="s">
        <v>51</v>
      </c>
      <c r="D47" s="86"/>
      <c r="E47" s="10" t="e">
        <f>#REF!</f>
        <v>#REF!</v>
      </c>
    </row>
    <row r="48" spans="1:5" x14ac:dyDescent="0.25">
      <c r="A48" s="3"/>
      <c r="B48" s="88"/>
      <c r="C48" s="84" t="s">
        <v>52</v>
      </c>
      <c r="D48" s="84"/>
      <c r="E48" s="8" t="e">
        <f>#REF!</f>
        <v>#REF!</v>
      </c>
    </row>
    <row r="49" spans="1:5" x14ac:dyDescent="0.25">
      <c r="A49" s="3"/>
      <c r="B49" s="88"/>
      <c r="C49" s="84" t="s">
        <v>53</v>
      </c>
      <c r="D49" s="84"/>
      <c r="E49" s="8" t="e">
        <f>#REF!</f>
        <v>#REF!</v>
      </c>
    </row>
    <row r="50" spans="1:5" x14ac:dyDescent="0.25">
      <c r="A50" s="3"/>
      <c r="B50" s="88"/>
      <c r="C50" s="84" t="s">
        <v>54</v>
      </c>
      <c r="D50" s="84"/>
      <c r="E50" s="8" t="e">
        <f>#REF!</f>
        <v>#REF!</v>
      </c>
    </row>
    <row r="51" spans="1:5" x14ac:dyDescent="0.25">
      <c r="A51" s="3"/>
      <c r="B51" s="88"/>
      <c r="C51" s="84" t="s">
        <v>55</v>
      </c>
      <c r="D51" s="84"/>
      <c r="E51" s="8" t="e">
        <f>#REF!</f>
        <v>#REF!</v>
      </c>
    </row>
    <row r="52" spans="1:5" x14ac:dyDescent="0.25">
      <c r="A52" s="3"/>
      <c r="B52" s="88"/>
      <c r="C52" s="84" t="s">
        <v>56</v>
      </c>
      <c r="D52" s="84"/>
      <c r="E52" s="8" t="e">
        <f>#REF!</f>
        <v>#REF!</v>
      </c>
    </row>
    <row r="53" spans="1:5" x14ac:dyDescent="0.25">
      <c r="A53" s="3"/>
      <c r="B53" s="88"/>
      <c r="C53" s="86" t="s">
        <v>57</v>
      </c>
      <c r="D53" s="86"/>
      <c r="E53" s="10" t="e">
        <f>#REF!</f>
        <v>#REF!</v>
      </c>
    </row>
    <row r="54" spans="1:5" x14ac:dyDescent="0.25">
      <c r="A54" s="3"/>
      <c r="B54" s="88"/>
      <c r="C54" s="84" t="s">
        <v>58</v>
      </c>
      <c r="D54" s="84"/>
      <c r="E54" s="8" t="e">
        <f>#REF!</f>
        <v>#REF!</v>
      </c>
    </row>
    <row r="55" spans="1:5" x14ac:dyDescent="0.25">
      <c r="A55" s="3"/>
      <c r="B55" s="88"/>
      <c r="C55" s="84" t="s">
        <v>59</v>
      </c>
      <c r="D55" s="84"/>
      <c r="E55" s="8" t="e">
        <f>#REF!</f>
        <v>#REF!</v>
      </c>
    </row>
    <row r="56" spans="1:5" ht="15.75" thickBot="1" x14ac:dyDescent="0.3">
      <c r="A56" s="3"/>
      <c r="B56" s="88"/>
      <c r="C56" s="85" t="s">
        <v>60</v>
      </c>
      <c r="D56" s="85"/>
      <c r="E56" s="9" t="e">
        <f>#REF!</f>
        <v>#REF!</v>
      </c>
    </row>
    <row r="57" spans="1:5" ht="15.75" thickBot="1" x14ac:dyDescent="0.3">
      <c r="A57" s="3"/>
      <c r="B57" s="2"/>
      <c r="C57" s="85" t="s">
        <v>61</v>
      </c>
      <c r="D57" s="85"/>
      <c r="E57" s="9" t="e">
        <f>#REF!</f>
        <v>#REF!</v>
      </c>
    </row>
    <row r="58" spans="1:5" x14ac:dyDescent="0.25">
      <c r="A58" s="3"/>
      <c r="B58" s="2"/>
      <c r="C58" s="94" t="s">
        <v>3</v>
      </c>
      <c r="D58" s="94"/>
      <c r="E58" s="1">
        <v>2012</v>
      </c>
    </row>
    <row r="59" spans="1:5" x14ac:dyDescent="0.25">
      <c r="A59" s="90" t="s">
        <v>66</v>
      </c>
      <c r="B59" s="88" t="s">
        <v>6</v>
      </c>
      <c r="C59" s="84" t="s">
        <v>8</v>
      </c>
      <c r="D59" s="84"/>
      <c r="E59" s="8" t="e">
        <f>#REF!</f>
        <v>#REF!</v>
      </c>
    </row>
    <row r="60" spans="1:5" x14ac:dyDescent="0.25">
      <c r="A60" s="90"/>
      <c r="B60" s="88"/>
      <c r="C60" s="84" t="s">
        <v>10</v>
      </c>
      <c r="D60" s="84"/>
      <c r="E60" s="8" t="e">
        <f>#REF!</f>
        <v>#REF!</v>
      </c>
    </row>
    <row r="61" spans="1:5" x14ac:dyDescent="0.25">
      <c r="A61" s="90"/>
      <c r="B61" s="88"/>
      <c r="C61" s="84" t="s">
        <v>12</v>
      </c>
      <c r="D61" s="84"/>
      <c r="E61" s="8" t="e">
        <f>#REF!</f>
        <v>#REF!</v>
      </c>
    </row>
    <row r="62" spans="1:5" x14ac:dyDescent="0.25">
      <c r="A62" s="90"/>
      <c r="B62" s="88"/>
      <c r="C62" s="84" t="s">
        <v>14</v>
      </c>
      <c r="D62" s="84"/>
      <c r="E62" s="8" t="e">
        <f>#REF!</f>
        <v>#REF!</v>
      </c>
    </row>
    <row r="63" spans="1:5" x14ac:dyDescent="0.25">
      <c r="A63" s="90"/>
      <c r="B63" s="88"/>
      <c r="C63" s="84" t="s">
        <v>16</v>
      </c>
      <c r="D63" s="84"/>
      <c r="E63" s="8" t="e">
        <f>#REF!</f>
        <v>#REF!</v>
      </c>
    </row>
    <row r="64" spans="1:5" x14ac:dyDescent="0.25">
      <c r="A64" s="90"/>
      <c r="B64" s="88"/>
      <c r="C64" s="84" t="s">
        <v>18</v>
      </c>
      <c r="D64" s="84"/>
      <c r="E64" s="8" t="e">
        <f>#REF!</f>
        <v>#REF!</v>
      </c>
    </row>
    <row r="65" spans="1:5" x14ac:dyDescent="0.25">
      <c r="A65" s="90"/>
      <c r="B65" s="88"/>
      <c r="C65" s="84" t="s">
        <v>20</v>
      </c>
      <c r="D65" s="84"/>
      <c r="E65" s="8" t="e">
        <f>#REF!</f>
        <v>#REF!</v>
      </c>
    </row>
    <row r="66" spans="1:5" ht="15.75" thickBot="1" x14ac:dyDescent="0.3">
      <c r="A66" s="90"/>
      <c r="B66" s="4"/>
      <c r="C66" s="85" t="s">
        <v>23</v>
      </c>
      <c r="D66" s="85"/>
      <c r="E66" s="9" t="e">
        <f>#REF!</f>
        <v>#REF!</v>
      </c>
    </row>
    <row r="67" spans="1:5" x14ac:dyDescent="0.25">
      <c r="A67" s="90"/>
      <c r="B67" s="88" t="s">
        <v>25</v>
      </c>
      <c r="C67" s="84" t="s">
        <v>27</v>
      </c>
      <c r="D67" s="84"/>
      <c r="E67" s="8" t="e">
        <f>#REF!</f>
        <v>#REF!</v>
      </c>
    </row>
    <row r="68" spans="1:5" x14ac:dyDescent="0.25">
      <c r="A68" s="90"/>
      <c r="B68" s="88"/>
      <c r="C68" s="84" t="s">
        <v>29</v>
      </c>
      <c r="D68" s="84"/>
      <c r="E68" s="8" t="e">
        <f>#REF!</f>
        <v>#REF!</v>
      </c>
    </row>
    <row r="69" spans="1:5" x14ac:dyDescent="0.25">
      <c r="A69" s="90"/>
      <c r="B69" s="88"/>
      <c r="C69" s="84" t="s">
        <v>31</v>
      </c>
      <c r="D69" s="84"/>
      <c r="E69" s="8" t="e">
        <f>#REF!</f>
        <v>#REF!</v>
      </c>
    </row>
    <row r="70" spans="1:5" x14ac:dyDescent="0.25">
      <c r="A70" s="90"/>
      <c r="B70" s="88"/>
      <c r="C70" s="84" t="s">
        <v>33</v>
      </c>
      <c r="D70" s="84"/>
      <c r="E70" s="8" t="e">
        <f>#REF!</f>
        <v>#REF!</v>
      </c>
    </row>
    <row r="71" spans="1:5" x14ac:dyDescent="0.25">
      <c r="A71" s="90"/>
      <c r="B71" s="88"/>
      <c r="C71" s="84" t="s">
        <v>35</v>
      </c>
      <c r="D71" s="84"/>
      <c r="E71" s="8" t="e">
        <f>#REF!</f>
        <v>#REF!</v>
      </c>
    </row>
    <row r="72" spans="1:5" x14ac:dyDescent="0.25">
      <c r="A72" s="90"/>
      <c r="B72" s="88"/>
      <c r="C72" s="84" t="s">
        <v>37</v>
      </c>
      <c r="D72" s="84"/>
      <c r="E72" s="8" t="e">
        <f>#REF!</f>
        <v>#REF!</v>
      </c>
    </row>
    <row r="73" spans="1:5" x14ac:dyDescent="0.25">
      <c r="A73" s="90"/>
      <c r="B73" s="88"/>
      <c r="C73" s="84" t="s">
        <v>39</v>
      </c>
      <c r="D73" s="84"/>
      <c r="E73" s="8" t="e">
        <f>#REF!</f>
        <v>#REF!</v>
      </c>
    </row>
    <row r="74" spans="1:5" x14ac:dyDescent="0.25">
      <c r="A74" s="90"/>
      <c r="B74" s="88"/>
      <c r="C74" s="84" t="s">
        <v>40</v>
      </c>
      <c r="D74" s="84"/>
      <c r="E74" s="8" t="e">
        <f>#REF!</f>
        <v>#REF!</v>
      </c>
    </row>
    <row r="75" spans="1:5" x14ac:dyDescent="0.25">
      <c r="A75" s="90"/>
      <c r="B75" s="88"/>
      <c r="C75" s="84" t="s">
        <v>42</v>
      </c>
      <c r="D75" s="84"/>
      <c r="E75" s="8" t="e">
        <f>#REF!</f>
        <v>#REF!</v>
      </c>
    </row>
    <row r="76" spans="1:5" ht="15.75" thickBot="1" x14ac:dyDescent="0.3">
      <c r="A76" s="90"/>
      <c r="B76" s="4"/>
      <c r="C76" s="85" t="s">
        <v>44</v>
      </c>
      <c r="D76" s="85"/>
      <c r="E76" s="9" t="e">
        <f>#REF!</f>
        <v>#REF!</v>
      </c>
    </row>
    <row r="77" spans="1:5" ht="15.75" thickBot="1" x14ac:dyDescent="0.3">
      <c r="A77" s="90"/>
      <c r="B77" s="2"/>
      <c r="C77" s="85" t="s">
        <v>46</v>
      </c>
      <c r="D77" s="85"/>
      <c r="E77" s="9" t="e">
        <f>#REF!</f>
        <v>#REF!</v>
      </c>
    </row>
    <row r="78" spans="1:5" x14ac:dyDescent="0.25">
      <c r="A78" s="90" t="s">
        <v>67</v>
      </c>
      <c r="B78" s="88" t="s">
        <v>7</v>
      </c>
      <c r="C78" s="84" t="s">
        <v>9</v>
      </c>
      <c r="D78" s="84"/>
      <c r="E78" s="8" t="e">
        <f>#REF!</f>
        <v>#REF!</v>
      </c>
    </row>
    <row r="79" spans="1:5" x14ac:dyDescent="0.25">
      <c r="A79" s="90"/>
      <c r="B79" s="88"/>
      <c r="C79" s="84" t="s">
        <v>11</v>
      </c>
      <c r="D79" s="84"/>
      <c r="E79" s="8" t="e">
        <f>#REF!</f>
        <v>#REF!</v>
      </c>
    </row>
    <row r="80" spans="1:5" x14ac:dyDescent="0.25">
      <c r="A80" s="90"/>
      <c r="B80" s="88"/>
      <c r="C80" s="84" t="s">
        <v>13</v>
      </c>
      <c r="D80" s="84"/>
      <c r="E80" s="8" t="e">
        <f>#REF!</f>
        <v>#REF!</v>
      </c>
    </row>
    <row r="81" spans="1:5" x14ac:dyDescent="0.25">
      <c r="A81" s="90"/>
      <c r="B81" s="88"/>
      <c r="C81" s="84" t="s">
        <v>15</v>
      </c>
      <c r="D81" s="84"/>
      <c r="E81" s="8" t="e">
        <f>#REF!</f>
        <v>#REF!</v>
      </c>
    </row>
    <row r="82" spans="1:5" x14ac:dyDescent="0.25">
      <c r="A82" s="90"/>
      <c r="B82" s="88"/>
      <c r="C82" s="84" t="s">
        <v>17</v>
      </c>
      <c r="D82" s="84"/>
      <c r="E82" s="8" t="e">
        <f>#REF!</f>
        <v>#REF!</v>
      </c>
    </row>
    <row r="83" spans="1:5" x14ac:dyDescent="0.25">
      <c r="A83" s="90"/>
      <c r="B83" s="88"/>
      <c r="C83" s="84" t="s">
        <v>19</v>
      </c>
      <c r="D83" s="84"/>
      <c r="E83" s="8" t="e">
        <f>#REF!</f>
        <v>#REF!</v>
      </c>
    </row>
    <row r="84" spans="1:5" x14ac:dyDescent="0.25">
      <c r="A84" s="90"/>
      <c r="B84" s="88"/>
      <c r="C84" s="84" t="s">
        <v>21</v>
      </c>
      <c r="D84" s="84"/>
      <c r="E84" s="8" t="e">
        <f>#REF!</f>
        <v>#REF!</v>
      </c>
    </row>
    <row r="85" spans="1:5" x14ac:dyDescent="0.25">
      <c r="A85" s="90"/>
      <c r="B85" s="88"/>
      <c r="C85" s="84" t="s">
        <v>22</v>
      </c>
      <c r="D85" s="84"/>
      <c r="E85" s="8" t="e">
        <f>#REF!</f>
        <v>#REF!</v>
      </c>
    </row>
    <row r="86" spans="1:5" ht="15.75" thickBot="1" x14ac:dyDescent="0.3">
      <c r="A86" s="90"/>
      <c r="B86" s="4"/>
      <c r="C86" s="85" t="s">
        <v>24</v>
      </c>
      <c r="D86" s="85"/>
      <c r="E86" s="9" t="e">
        <f>#REF!</f>
        <v>#REF!</v>
      </c>
    </row>
    <row r="87" spans="1:5" x14ac:dyDescent="0.25">
      <c r="A87" s="90"/>
      <c r="B87" s="88" t="s">
        <v>26</v>
      </c>
      <c r="C87" s="84" t="s">
        <v>28</v>
      </c>
      <c r="D87" s="84"/>
      <c r="E87" s="8" t="e">
        <f>#REF!</f>
        <v>#REF!</v>
      </c>
    </row>
    <row r="88" spans="1:5" x14ac:dyDescent="0.25">
      <c r="A88" s="90"/>
      <c r="B88" s="88"/>
      <c r="C88" s="84" t="s">
        <v>30</v>
      </c>
      <c r="D88" s="84"/>
      <c r="E88" s="8" t="e">
        <f>#REF!</f>
        <v>#REF!</v>
      </c>
    </row>
    <row r="89" spans="1:5" x14ac:dyDescent="0.25">
      <c r="A89" s="90"/>
      <c r="B89" s="88"/>
      <c r="C89" s="84" t="s">
        <v>32</v>
      </c>
      <c r="D89" s="84"/>
      <c r="E89" s="8" t="e">
        <f>#REF!</f>
        <v>#REF!</v>
      </c>
    </row>
    <row r="90" spans="1:5" x14ac:dyDescent="0.25">
      <c r="A90" s="90"/>
      <c r="B90" s="88"/>
      <c r="C90" s="84" t="s">
        <v>34</v>
      </c>
      <c r="D90" s="84"/>
      <c r="E90" s="8" t="e">
        <f>#REF!</f>
        <v>#REF!</v>
      </c>
    </row>
    <row r="91" spans="1:5" x14ac:dyDescent="0.25">
      <c r="A91" s="90"/>
      <c r="B91" s="88"/>
      <c r="C91" s="84" t="s">
        <v>36</v>
      </c>
      <c r="D91" s="84"/>
      <c r="E91" s="8" t="e">
        <f>#REF!</f>
        <v>#REF!</v>
      </c>
    </row>
    <row r="92" spans="1:5" x14ac:dyDescent="0.25">
      <c r="A92" s="90"/>
      <c r="B92" s="88"/>
      <c r="C92" s="84" t="s">
        <v>38</v>
      </c>
      <c r="D92" s="84"/>
      <c r="E92" s="8" t="e">
        <f>#REF!</f>
        <v>#REF!</v>
      </c>
    </row>
    <row r="93" spans="1:5" ht="15.75" thickBot="1" x14ac:dyDescent="0.3">
      <c r="A93" s="90"/>
      <c r="B93" s="2"/>
      <c r="C93" s="85" t="s">
        <v>41</v>
      </c>
      <c r="D93" s="85"/>
      <c r="E93" s="9" t="e">
        <f>#REF!</f>
        <v>#REF!</v>
      </c>
    </row>
    <row r="94" spans="1:5" ht="15.75" thickBot="1" x14ac:dyDescent="0.3">
      <c r="A94" s="90"/>
      <c r="B94" s="2"/>
      <c r="C94" s="85" t="s">
        <v>43</v>
      </c>
      <c r="D94" s="85"/>
      <c r="E94" s="9" t="e">
        <f>#REF!</f>
        <v>#REF!</v>
      </c>
    </row>
    <row r="95" spans="1:5" x14ac:dyDescent="0.25">
      <c r="A95" s="3"/>
      <c r="B95" s="88" t="s">
        <v>45</v>
      </c>
      <c r="C95" s="86" t="s">
        <v>47</v>
      </c>
      <c r="D95" s="86"/>
      <c r="E95" s="10" t="e">
        <f>#REF!</f>
        <v>#REF!</v>
      </c>
    </row>
    <row r="96" spans="1:5" x14ac:dyDescent="0.25">
      <c r="A96" s="3"/>
      <c r="B96" s="88"/>
      <c r="C96" s="84" t="s">
        <v>48</v>
      </c>
      <c r="D96" s="84"/>
      <c r="E96" s="8" t="e">
        <f>#REF!</f>
        <v>#REF!</v>
      </c>
    </row>
    <row r="97" spans="1:5" x14ac:dyDescent="0.25">
      <c r="A97" s="3"/>
      <c r="B97" s="88"/>
      <c r="C97" s="84" t="s">
        <v>49</v>
      </c>
      <c r="D97" s="84"/>
      <c r="E97" s="8" t="e">
        <f>#REF!</f>
        <v>#REF!</v>
      </c>
    </row>
    <row r="98" spans="1:5" x14ac:dyDescent="0.25">
      <c r="A98" s="3"/>
      <c r="B98" s="88"/>
      <c r="C98" s="84" t="s">
        <v>50</v>
      </c>
      <c r="D98" s="84"/>
      <c r="E98" s="8" t="e">
        <f>#REF!</f>
        <v>#REF!</v>
      </c>
    </row>
    <row r="99" spans="1:5" x14ac:dyDescent="0.25">
      <c r="A99" s="3"/>
      <c r="B99" s="88"/>
      <c r="C99" s="86" t="s">
        <v>51</v>
      </c>
      <c r="D99" s="86"/>
      <c r="E99" s="10" t="e">
        <f>#REF!</f>
        <v>#REF!</v>
      </c>
    </row>
    <row r="100" spans="1:5" x14ac:dyDescent="0.25">
      <c r="A100" s="3"/>
      <c r="B100" s="88"/>
      <c r="C100" s="84" t="s">
        <v>52</v>
      </c>
      <c r="D100" s="84"/>
      <c r="E100" s="8" t="e">
        <f>#REF!</f>
        <v>#REF!</v>
      </c>
    </row>
    <row r="101" spans="1:5" x14ac:dyDescent="0.25">
      <c r="A101" s="3"/>
      <c r="B101" s="88"/>
      <c r="C101" s="84" t="s">
        <v>53</v>
      </c>
      <c r="D101" s="84"/>
      <c r="E101" s="8" t="e">
        <f>#REF!</f>
        <v>#REF!</v>
      </c>
    </row>
    <row r="102" spans="1:5" x14ac:dyDescent="0.25">
      <c r="A102" s="3"/>
      <c r="B102" s="88"/>
      <c r="C102" s="84" t="s">
        <v>54</v>
      </c>
      <c r="D102" s="84"/>
      <c r="E102" s="8" t="e">
        <f>#REF!</f>
        <v>#REF!</v>
      </c>
    </row>
    <row r="103" spans="1:5" x14ac:dyDescent="0.25">
      <c r="A103" s="3"/>
      <c r="B103" s="88"/>
      <c r="C103" s="84" t="s">
        <v>55</v>
      </c>
      <c r="D103" s="84"/>
      <c r="E103" s="8" t="e">
        <f>#REF!</f>
        <v>#REF!</v>
      </c>
    </row>
    <row r="104" spans="1:5" x14ac:dyDescent="0.25">
      <c r="A104" s="3"/>
      <c r="B104" s="88"/>
      <c r="C104" s="84" t="s">
        <v>56</v>
      </c>
      <c r="D104" s="84"/>
      <c r="E104" s="8" t="e">
        <f>#REF!</f>
        <v>#REF!</v>
      </c>
    </row>
    <row r="105" spans="1:5" x14ac:dyDescent="0.25">
      <c r="A105" s="3"/>
      <c r="B105" s="88"/>
      <c r="C105" s="86" t="s">
        <v>57</v>
      </c>
      <c r="D105" s="86"/>
      <c r="E105" s="10" t="e">
        <f>#REF!</f>
        <v>#REF!</v>
      </c>
    </row>
    <row r="106" spans="1:5" x14ac:dyDescent="0.25">
      <c r="A106" s="3"/>
      <c r="B106" s="88"/>
      <c r="C106" s="84" t="s">
        <v>58</v>
      </c>
      <c r="D106" s="84"/>
      <c r="E106" s="8" t="e">
        <f>#REF!</f>
        <v>#REF!</v>
      </c>
    </row>
    <row r="107" spans="1:5" x14ac:dyDescent="0.25">
      <c r="A107" s="3"/>
      <c r="B107" s="88"/>
      <c r="C107" s="84" t="s">
        <v>59</v>
      </c>
      <c r="D107" s="84"/>
      <c r="E107" s="8" t="e">
        <f>#REF!</f>
        <v>#REF!</v>
      </c>
    </row>
    <row r="108" spans="1:5" ht="15.75" thickBot="1" x14ac:dyDescent="0.3">
      <c r="A108" s="3"/>
      <c r="B108" s="88"/>
      <c r="C108" s="85" t="s">
        <v>60</v>
      </c>
      <c r="D108" s="85"/>
      <c r="E108" s="9" t="e">
        <f>#REF!</f>
        <v>#REF!</v>
      </c>
    </row>
    <row r="109" spans="1:5" ht="15.75" thickBot="1" x14ac:dyDescent="0.3">
      <c r="A109" s="3"/>
      <c r="B109" s="2"/>
      <c r="C109" s="85" t="s">
        <v>61</v>
      </c>
      <c r="D109" s="85"/>
      <c r="E109" s="9" t="e">
        <f>#REF!</f>
        <v>#REF!</v>
      </c>
    </row>
    <row r="110" spans="1:5" x14ac:dyDescent="0.25">
      <c r="A110" s="3"/>
      <c r="B110" s="2"/>
      <c r="C110" s="8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3"/>
      <c r="D113" s="5" t="s">
        <v>63</v>
      </c>
      <c r="E113" s="10" t="e">
        <f>#REF!</f>
        <v>#REF!</v>
      </c>
    </row>
    <row r="114" spans="1:5" x14ac:dyDescent="0.25">
      <c r="A114" s="89" t="s">
        <v>0</v>
      </c>
      <c r="B114" s="89"/>
      <c r="C114" s="89"/>
      <c r="D114" s="89"/>
      <c r="E114" s="13" t="e">
        <f>#REF!</f>
        <v>#REF!</v>
      </c>
    </row>
    <row r="115" spans="1:5" x14ac:dyDescent="0.25">
      <c r="A115" s="89" t="s">
        <v>2</v>
      </c>
      <c r="B115" s="89"/>
      <c r="C115" s="89"/>
      <c r="D115" s="89"/>
      <c r="E115" s="13" t="e">
        <f>#REF!</f>
        <v>#REF!</v>
      </c>
    </row>
    <row r="116" spans="1:5" x14ac:dyDescent="0.25">
      <c r="A116" s="89" t="s">
        <v>1</v>
      </c>
      <c r="B116" s="89"/>
      <c r="C116" s="89"/>
      <c r="D116" s="89"/>
      <c r="E116" s="14"/>
    </row>
    <row r="117" spans="1:5" x14ac:dyDescent="0.25">
      <c r="A117" s="89" t="s">
        <v>70</v>
      </c>
      <c r="B117" s="89"/>
      <c r="C117" s="89"/>
      <c r="D117" s="89"/>
      <c r="E117" t="s">
        <v>69</v>
      </c>
    </row>
    <row r="118" spans="1:5" x14ac:dyDescent="0.25">
      <c r="B118" s="91" t="s">
        <v>64</v>
      </c>
      <c r="C118" s="86" t="s">
        <v>4</v>
      </c>
      <c r="D118" s="86"/>
      <c r="E118" s="11" t="e">
        <f>#REF!</f>
        <v>#REF!</v>
      </c>
    </row>
    <row r="119" spans="1:5" x14ac:dyDescent="0.25">
      <c r="B119" s="91"/>
      <c r="C119" s="86" t="s">
        <v>6</v>
      </c>
      <c r="D119" s="86"/>
      <c r="E119" s="11" t="e">
        <f>#REF!</f>
        <v>#REF!</v>
      </c>
    </row>
    <row r="120" spans="1:5" x14ac:dyDescent="0.25">
      <c r="B120" s="91"/>
      <c r="C120" s="84" t="s">
        <v>8</v>
      </c>
      <c r="D120" s="84"/>
      <c r="E120" s="12" t="e">
        <f>#REF!</f>
        <v>#REF!</v>
      </c>
    </row>
    <row r="121" spans="1:5" x14ac:dyDescent="0.25">
      <c r="B121" s="91"/>
      <c r="C121" s="84" t="s">
        <v>10</v>
      </c>
      <c r="D121" s="84"/>
      <c r="E121" s="12" t="e">
        <f>#REF!</f>
        <v>#REF!</v>
      </c>
    </row>
    <row r="122" spans="1:5" x14ac:dyDescent="0.25">
      <c r="B122" s="91"/>
      <c r="C122" s="84" t="s">
        <v>12</v>
      </c>
      <c r="D122" s="84"/>
      <c r="E122" s="12" t="e">
        <f>#REF!</f>
        <v>#REF!</v>
      </c>
    </row>
    <row r="123" spans="1:5" x14ac:dyDescent="0.25">
      <c r="B123" s="91"/>
      <c r="C123" s="84" t="s">
        <v>14</v>
      </c>
      <c r="D123" s="84"/>
      <c r="E123" s="12" t="e">
        <f>#REF!</f>
        <v>#REF!</v>
      </c>
    </row>
    <row r="124" spans="1:5" x14ac:dyDescent="0.25">
      <c r="B124" s="91"/>
      <c r="C124" s="84" t="s">
        <v>16</v>
      </c>
      <c r="D124" s="84"/>
      <c r="E124" s="12" t="e">
        <f>#REF!</f>
        <v>#REF!</v>
      </c>
    </row>
    <row r="125" spans="1:5" x14ac:dyDescent="0.25">
      <c r="B125" s="91"/>
      <c r="C125" s="84" t="s">
        <v>18</v>
      </c>
      <c r="D125" s="84"/>
      <c r="E125" s="12" t="e">
        <f>#REF!</f>
        <v>#REF!</v>
      </c>
    </row>
    <row r="126" spans="1:5" x14ac:dyDescent="0.25">
      <c r="B126" s="91"/>
      <c r="C126" s="84" t="s">
        <v>20</v>
      </c>
      <c r="D126" s="84"/>
      <c r="E126" s="12" t="e">
        <f>#REF!</f>
        <v>#REF!</v>
      </c>
    </row>
    <row r="127" spans="1:5" x14ac:dyDescent="0.25">
      <c r="B127" s="91"/>
      <c r="C127" s="86" t="s">
        <v>25</v>
      </c>
      <c r="D127" s="86"/>
      <c r="E127" s="11" t="e">
        <f>#REF!</f>
        <v>#REF!</v>
      </c>
    </row>
    <row r="128" spans="1:5" x14ac:dyDescent="0.25">
      <c r="B128" s="91"/>
      <c r="C128" s="84" t="s">
        <v>27</v>
      </c>
      <c r="D128" s="84"/>
      <c r="E128" s="12" t="e">
        <f>#REF!</f>
        <v>#REF!</v>
      </c>
    </row>
    <row r="129" spans="2:5" x14ac:dyDescent="0.25">
      <c r="B129" s="91"/>
      <c r="C129" s="84" t="s">
        <v>29</v>
      </c>
      <c r="D129" s="84"/>
      <c r="E129" s="12" t="e">
        <f>#REF!</f>
        <v>#REF!</v>
      </c>
    </row>
    <row r="130" spans="2:5" x14ac:dyDescent="0.25">
      <c r="B130" s="91"/>
      <c r="C130" s="84" t="s">
        <v>31</v>
      </c>
      <c r="D130" s="84"/>
      <c r="E130" s="12" t="e">
        <f>#REF!</f>
        <v>#REF!</v>
      </c>
    </row>
    <row r="131" spans="2:5" x14ac:dyDescent="0.25">
      <c r="B131" s="91"/>
      <c r="C131" s="84" t="s">
        <v>33</v>
      </c>
      <c r="D131" s="84"/>
      <c r="E131" s="12" t="e">
        <f>#REF!</f>
        <v>#REF!</v>
      </c>
    </row>
    <row r="132" spans="2:5" x14ac:dyDescent="0.25">
      <c r="B132" s="91"/>
      <c r="C132" s="84" t="s">
        <v>35</v>
      </c>
      <c r="D132" s="84"/>
      <c r="E132" s="12" t="e">
        <f>#REF!</f>
        <v>#REF!</v>
      </c>
    </row>
    <row r="133" spans="2:5" x14ac:dyDescent="0.25">
      <c r="B133" s="91"/>
      <c r="C133" s="84" t="s">
        <v>37</v>
      </c>
      <c r="D133" s="84"/>
      <c r="E133" s="12" t="e">
        <f>#REF!</f>
        <v>#REF!</v>
      </c>
    </row>
    <row r="134" spans="2:5" x14ac:dyDescent="0.25">
      <c r="B134" s="91"/>
      <c r="C134" s="84" t="s">
        <v>39</v>
      </c>
      <c r="D134" s="84"/>
      <c r="E134" s="12" t="e">
        <f>#REF!</f>
        <v>#REF!</v>
      </c>
    </row>
    <row r="135" spans="2:5" x14ac:dyDescent="0.25">
      <c r="B135" s="91"/>
      <c r="C135" s="84" t="s">
        <v>40</v>
      </c>
      <c r="D135" s="84"/>
      <c r="E135" s="12" t="e">
        <f>#REF!</f>
        <v>#REF!</v>
      </c>
    </row>
    <row r="136" spans="2:5" x14ac:dyDescent="0.25">
      <c r="B136" s="91"/>
      <c r="C136" s="84" t="s">
        <v>42</v>
      </c>
      <c r="D136" s="84"/>
      <c r="E136" s="12" t="e">
        <f>#REF!</f>
        <v>#REF!</v>
      </c>
    </row>
    <row r="137" spans="2:5" x14ac:dyDescent="0.25">
      <c r="B137" s="91"/>
      <c r="C137" s="86" t="s">
        <v>5</v>
      </c>
      <c r="D137" s="86"/>
      <c r="E137" s="11" t="e">
        <f>#REF!</f>
        <v>#REF!</v>
      </c>
    </row>
    <row r="138" spans="2:5" x14ac:dyDescent="0.25">
      <c r="B138" s="91"/>
      <c r="C138" s="86" t="s">
        <v>7</v>
      </c>
      <c r="D138" s="86"/>
      <c r="E138" s="11" t="e">
        <f>#REF!</f>
        <v>#REF!</v>
      </c>
    </row>
    <row r="139" spans="2:5" x14ac:dyDescent="0.25">
      <c r="B139" s="91"/>
      <c r="C139" s="84" t="s">
        <v>9</v>
      </c>
      <c r="D139" s="84"/>
      <c r="E139" s="12" t="e">
        <f>#REF!</f>
        <v>#REF!</v>
      </c>
    </row>
    <row r="140" spans="2:5" x14ac:dyDescent="0.25">
      <c r="B140" s="91"/>
      <c r="C140" s="84" t="s">
        <v>11</v>
      </c>
      <c r="D140" s="84"/>
      <c r="E140" s="12" t="e">
        <f>#REF!</f>
        <v>#REF!</v>
      </c>
    </row>
    <row r="141" spans="2:5" x14ac:dyDescent="0.25">
      <c r="B141" s="91"/>
      <c r="C141" s="84" t="s">
        <v>13</v>
      </c>
      <c r="D141" s="84"/>
      <c r="E141" s="12" t="e">
        <f>#REF!</f>
        <v>#REF!</v>
      </c>
    </row>
    <row r="142" spans="2:5" x14ac:dyDescent="0.25">
      <c r="B142" s="91"/>
      <c r="C142" s="84" t="s">
        <v>15</v>
      </c>
      <c r="D142" s="84"/>
      <c r="E142" s="12" t="e">
        <f>#REF!</f>
        <v>#REF!</v>
      </c>
    </row>
    <row r="143" spans="2:5" x14ac:dyDescent="0.25">
      <c r="B143" s="91"/>
      <c r="C143" s="84" t="s">
        <v>17</v>
      </c>
      <c r="D143" s="84"/>
      <c r="E143" s="12" t="e">
        <f>#REF!</f>
        <v>#REF!</v>
      </c>
    </row>
    <row r="144" spans="2:5" x14ac:dyDescent="0.25">
      <c r="B144" s="91"/>
      <c r="C144" s="84" t="s">
        <v>19</v>
      </c>
      <c r="D144" s="84"/>
      <c r="E144" s="12" t="e">
        <f>#REF!</f>
        <v>#REF!</v>
      </c>
    </row>
    <row r="145" spans="2:5" x14ac:dyDescent="0.25">
      <c r="B145" s="91"/>
      <c r="C145" s="84" t="s">
        <v>21</v>
      </c>
      <c r="D145" s="84"/>
      <c r="E145" s="12" t="e">
        <f>#REF!</f>
        <v>#REF!</v>
      </c>
    </row>
    <row r="146" spans="2:5" x14ac:dyDescent="0.25">
      <c r="B146" s="91"/>
      <c r="C146" s="84" t="s">
        <v>22</v>
      </c>
      <c r="D146" s="84"/>
      <c r="E146" s="12" t="e">
        <f>#REF!</f>
        <v>#REF!</v>
      </c>
    </row>
    <row r="147" spans="2:5" x14ac:dyDescent="0.25">
      <c r="B147" s="91"/>
      <c r="C147" s="93" t="s">
        <v>26</v>
      </c>
      <c r="D147" s="93"/>
      <c r="E147" s="11" t="e">
        <f>#REF!</f>
        <v>#REF!</v>
      </c>
    </row>
    <row r="148" spans="2:5" x14ac:dyDescent="0.25">
      <c r="B148" s="91"/>
      <c r="C148" s="84" t="s">
        <v>28</v>
      </c>
      <c r="D148" s="84"/>
      <c r="E148" s="12" t="e">
        <f>#REF!</f>
        <v>#REF!</v>
      </c>
    </row>
    <row r="149" spans="2:5" x14ac:dyDescent="0.25">
      <c r="B149" s="91"/>
      <c r="C149" s="84" t="s">
        <v>30</v>
      </c>
      <c r="D149" s="84"/>
      <c r="E149" s="12" t="e">
        <f>#REF!</f>
        <v>#REF!</v>
      </c>
    </row>
    <row r="150" spans="2:5" x14ac:dyDescent="0.25">
      <c r="B150" s="91"/>
      <c r="C150" s="84" t="s">
        <v>32</v>
      </c>
      <c r="D150" s="84"/>
      <c r="E150" s="12" t="e">
        <f>#REF!</f>
        <v>#REF!</v>
      </c>
    </row>
    <row r="151" spans="2:5" x14ac:dyDescent="0.25">
      <c r="B151" s="91"/>
      <c r="C151" s="84" t="s">
        <v>34</v>
      </c>
      <c r="D151" s="84"/>
      <c r="E151" s="12" t="e">
        <f>#REF!</f>
        <v>#REF!</v>
      </c>
    </row>
    <row r="152" spans="2:5" x14ac:dyDescent="0.25">
      <c r="B152" s="91"/>
      <c r="C152" s="84" t="s">
        <v>36</v>
      </c>
      <c r="D152" s="84"/>
      <c r="E152" s="12" t="e">
        <f>#REF!</f>
        <v>#REF!</v>
      </c>
    </row>
    <row r="153" spans="2:5" x14ac:dyDescent="0.25">
      <c r="B153" s="91"/>
      <c r="C153" s="84" t="s">
        <v>38</v>
      </c>
      <c r="D153" s="84"/>
      <c r="E153" s="12" t="e">
        <f>#REF!</f>
        <v>#REF!</v>
      </c>
    </row>
    <row r="154" spans="2:5" x14ac:dyDescent="0.25">
      <c r="B154" s="91"/>
      <c r="C154" s="86" t="s">
        <v>45</v>
      </c>
      <c r="D154" s="86"/>
      <c r="E154" s="11" t="e">
        <f>#REF!</f>
        <v>#REF!</v>
      </c>
    </row>
    <row r="155" spans="2:5" x14ac:dyDescent="0.25">
      <c r="B155" s="91"/>
      <c r="C155" s="86" t="s">
        <v>47</v>
      </c>
      <c r="D155" s="86"/>
      <c r="E155" s="11" t="e">
        <f>#REF!</f>
        <v>#REF!</v>
      </c>
    </row>
    <row r="156" spans="2:5" x14ac:dyDescent="0.25">
      <c r="B156" s="91"/>
      <c r="C156" s="84" t="s">
        <v>48</v>
      </c>
      <c r="D156" s="84"/>
      <c r="E156" s="12" t="e">
        <f>#REF!</f>
        <v>#REF!</v>
      </c>
    </row>
    <row r="157" spans="2:5" x14ac:dyDescent="0.25">
      <c r="B157" s="91"/>
      <c r="C157" s="84" t="s">
        <v>49</v>
      </c>
      <c r="D157" s="84"/>
      <c r="E157" s="12" t="e">
        <f>#REF!</f>
        <v>#REF!</v>
      </c>
    </row>
    <row r="158" spans="2:5" x14ac:dyDescent="0.25">
      <c r="B158" s="91"/>
      <c r="C158" s="84" t="s">
        <v>50</v>
      </c>
      <c r="D158" s="84"/>
      <c r="E158" s="12" t="e">
        <f>#REF!</f>
        <v>#REF!</v>
      </c>
    </row>
    <row r="159" spans="2:5" x14ac:dyDescent="0.25">
      <c r="B159" s="91"/>
      <c r="C159" s="86" t="s">
        <v>51</v>
      </c>
      <c r="D159" s="86"/>
      <c r="E159" s="11" t="e">
        <f>#REF!</f>
        <v>#REF!</v>
      </c>
    </row>
    <row r="160" spans="2:5" x14ac:dyDescent="0.25">
      <c r="B160" s="91"/>
      <c r="C160" s="84" t="s">
        <v>52</v>
      </c>
      <c r="D160" s="84"/>
      <c r="E160" s="12" t="e">
        <f>#REF!</f>
        <v>#REF!</v>
      </c>
    </row>
    <row r="161" spans="2:5" x14ac:dyDescent="0.25">
      <c r="B161" s="91"/>
      <c r="C161" s="84" t="s">
        <v>53</v>
      </c>
      <c r="D161" s="84"/>
      <c r="E161" s="12" t="e">
        <f>#REF!</f>
        <v>#REF!</v>
      </c>
    </row>
    <row r="162" spans="2:5" x14ac:dyDescent="0.25">
      <c r="B162" s="91"/>
      <c r="C162" s="84" t="s">
        <v>54</v>
      </c>
      <c r="D162" s="84"/>
      <c r="E162" s="12" t="e">
        <f>#REF!</f>
        <v>#REF!</v>
      </c>
    </row>
    <row r="163" spans="2:5" x14ac:dyDescent="0.25">
      <c r="B163" s="91"/>
      <c r="C163" s="84" t="s">
        <v>55</v>
      </c>
      <c r="D163" s="84"/>
      <c r="E163" s="12" t="e">
        <f>#REF!</f>
        <v>#REF!</v>
      </c>
    </row>
    <row r="164" spans="2:5" x14ac:dyDescent="0.25">
      <c r="B164" s="91"/>
      <c r="C164" s="84" t="s">
        <v>56</v>
      </c>
      <c r="D164" s="84"/>
      <c r="E164" s="12" t="e">
        <f>#REF!</f>
        <v>#REF!</v>
      </c>
    </row>
    <row r="165" spans="2:5" x14ac:dyDescent="0.25">
      <c r="B165" s="91"/>
      <c r="C165" s="86" t="s">
        <v>57</v>
      </c>
      <c r="D165" s="86"/>
      <c r="E165" s="11" t="e">
        <f>#REF!</f>
        <v>#REF!</v>
      </c>
    </row>
    <row r="166" spans="2:5" x14ac:dyDescent="0.25">
      <c r="B166" s="91"/>
      <c r="C166" s="84" t="s">
        <v>58</v>
      </c>
      <c r="D166" s="84"/>
      <c r="E166" s="12" t="e">
        <f>#REF!</f>
        <v>#REF!</v>
      </c>
    </row>
    <row r="167" spans="2:5" ht="15" customHeight="1" thickBot="1" x14ac:dyDescent="0.3">
      <c r="B167" s="92"/>
      <c r="C167" s="84" t="s">
        <v>59</v>
      </c>
      <c r="D167" s="84"/>
      <c r="E167" s="12" t="e">
        <f>#REF!</f>
        <v>#REF!</v>
      </c>
    </row>
    <row r="168" spans="2:5" x14ac:dyDescent="0.25">
      <c r="B168" s="91" t="s">
        <v>65</v>
      </c>
      <c r="C168" s="86" t="s">
        <v>4</v>
      </c>
      <c r="D168" s="86"/>
      <c r="E168" s="11" t="e">
        <f>#REF!</f>
        <v>#REF!</v>
      </c>
    </row>
    <row r="169" spans="2:5" ht="15" customHeight="1" x14ac:dyDescent="0.25">
      <c r="B169" s="91"/>
      <c r="C169" s="86" t="s">
        <v>6</v>
      </c>
      <c r="D169" s="86"/>
      <c r="E169" s="11" t="e">
        <f>#REF!</f>
        <v>#REF!</v>
      </c>
    </row>
    <row r="170" spans="2:5" ht="15" customHeight="1" x14ac:dyDescent="0.25">
      <c r="B170" s="91"/>
      <c r="C170" s="84" t="s">
        <v>8</v>
      </c>
      <c r="D170" s="84"/>
      <c r="E170" s="12" t="e">
        <f>#REF!</f>
        <v>#REF!</v>
      </c>
    </row>
    <row r="171" spans="2:5" ht="15" customHeight="1" x14ac:dyDescent="0.25">
      <c r="B171" s="91"/>
      <c r="C171" s="84" t="s">
        <v>10</v>
      </c>
      <c r="D171" s="84"/>
      <c r="E171" s="12" t="e">
        <f>#REF!</f>
        <v>#REF!</v>
      </c>
    </row>
    <row r="172" spans="2:5" x14ac:dyDescent="0.25">
      <c r="B172" s="91"/>
      <c r="C172" s="84" t="s">
        <v>12</v>
      </c>
      <c r="D172" s="84"/>
      <c r="E172" s="12" t="e">
        <f>#REF!</f>
        <v>#REF!</v>
      </c>
    </row>
    <row r="173" spans="2:5" x14ac:dyDescent="0.25">
      <c r="B173" s="91"/>
      <c r="C173" s="84" t="s">
        <v>14</v>
      </c>
      <c r="D173" s="84"/>
      <c r="E173" s="12" t="e">
        <f>#REF!</f>
        <v>#REF!</v>
      </c>
    </row>
    <row r="174" spans="2:5" ht="15" customHeight="1" x14ac:dyDescent="0.25">
      <c r="B174" s="91"/>
      <c r="C174" s="84" t="s">
        <v>16</v>
      </c>
      <c r="D174" s="84"/>
      <c r="E174" s="12" t="e">
        <f>#REF!</f>
        <v>#REF!</v>
      </c>
    </row>
    <row r="175" spans="2:5" ht="15" customHeight="1" x14ac:dyDescent="0.25">
      <c r="B175" s="91"/>
      <c r="C175" s="84" t="s">
        <v>18</v>
      </c>
      <c r="D175" s="84"/>
      <c r="E175" s="12" t="e">
        <f>#REF!</f>
        <v>#REF!</v>
      </c>
    </row>
    <row r="176" spans="2:5" x14ac:dyDescent="0.25">
      <c r="B176" s="91"/>
      <c r="C176" s="84" t="s">
        <v>20</v>
      </c>
      <c r="D176" s="84"/>
      <c r="E176" s="12" t="e">
        <f>#REF!</f>
        <v>#REF!</v>
      </c>
    </row>
    <row r="177" spans="2:5" ht="15" customHeight="1" x14ac:dyDescent="0.25">
      <c r="B177" s="91"/>
      <c r="C177" s="86" t="s">
        <v>25</v>
      </c>
      <c r="D177" s="86"/>
      <c r="E177" s="11" t="e">
        <f>#REF!</f>
        <v>#REF!</v>
      </c>
    </row>
    <row r="178" spans="2:5" x14ac:dyDescent="0.25">
      <c r="B178" s="91"/>
      <c r="C178" s="84" t="s">
        <v>27</v>
      </c>
      <c r="D178" s="84"/>
      <c r="E178" s="12" t="e">
        <f>#REF!</f>
        <v>#REF!</v>
      </c>
    </row>
    <row r="179" spans="2:5" ht="15" customHeight="1" x14ac:dyDescent="0.25">
      <c r="B179" s="91"/>
      <c r="C179" s="84" t="s">
        <v>29</v>
      </c>
      <c r="D179" s="84"/>
      <c r="E179" s="12" t="e">
        <f>#REF!</f>
        <v>#REF!</v>
      </c>
    </row>
    <row r="180" spans="2:5" ht="15" customHeight="1" x14ac:dyDescent="0.25">
      <c r="B180" s="91"/>
      <c r="C180" s="84" t="s">
        <v>31</v>
      </c>
      <c r="D180" s="84"/>
      <c r="E180" s="12" t="e">
        <f>#REF!</f>
        <v>#REF!</v>
      </c>
    </row>
    <row r="181" spans="2:5" ht="15" customHeight="1" x14ac:dyDescent="0.25">
      <c r="B181" s="91"/>
      <c r="C181" s="84" t="s">
        <v>33</v>
      </c>
      <c r="D181" s="84"/>
      <c r="E181" s="12" t="e">
        <f>#REF!</f>
        <v>#REF!</v>
      </c>
    </row>
    <row r="182" spans="2:5" ht="15" customHeight="1" x14ac:dyDescent="0.25">
      <c r="B182" s="91"/>
      <c r="C182" s="84" t="s">
        <v>35</v>
      </c>
      <c r="D182" s="84"/>
      <c r="E182" s="12" t="e">
        <f>#REF!</f>
        <v>#REF!</v>
      </c>
    </row>
    <row r="183" spans="2:5" ht="15" customHeight="1" x14ac:dyDescent="0.25">
      <c r="B183" s="91"/>
      <c r="C183" s="84" t="s">
        <v>37</v>
      </c>
      <c r="D183" s="84"/>
      <c r="E183" s="12" t="e">
        <f>#REF!</f>
        <v>#REF!</v>
      </c>
    </row>
    <row r="184" spans="2:5" ht="15" customHeight="1" x14ac:dyDescent="0.25">
      <c r="B184" s="91"/>
      <c r="C184" s="84" t="s">
        <v>39</v>
      </c>
      <c r="D184" s="84"/>
      <c r="E184" s="12" t="e">
        <f>#REF!</f>
        <v>#REF!</v>
      </c>
    </row>
    <row r="185" spans="2:5" ht="15" customHeight="1" x14ac:dyDescent="0.25">
      <c r="B185" s="91"/>
      <c r="C185" s="84" t="s">
        <v>40</v>
      </c>
      <c r="D185" s="84"/>
      <c r="E185" s="12" t="e">
        <f>#REF!</f>
        <v>#REF!</v>
      </c>
    </row>
    <row r="186" spans="2:5" ht="15" customHeight="1" x14ac:dyDescent="0.25">
      <c r="B186" s="91"/>
      <c r="C186" s="84" t="s">
        <v>42</v>
      </c>
      <c r="D186" s="84"/>
      <c r="E186" s="12" t="e">
        <f>#REF!</f>
        <v>#REF!</v>
      </c>
    </row>
    <row r="187" spans="2:5" ht="15" customHeight="1" x14ac:dyDescent="0.25">
      <c r="B187" s="91"/>
      <c r="C187" s="86" t="s">
        <v>5</v>
      </c>
      <c r="D187" s="86"/>
      <c r="E187" s="11" t="e">
        <f>#REF!</f>
        <v>#REF!</v>
      </c>
    </row>
    <row r="188" spans="2:5" x14ac:dyDescent="0.25">
      <c r="B188" s="91"/>
      <c r="C188" s="86" t="s">
        <v>7</v>
      </c>
      <c r="D188" s="86"/>
      <c r="E188" s="11" t="e">
        <f>#REF!</f>
        <v>#REF!</v>
      </c>
    </row>
    <row r="189" spans="2:5" x14ac:dyDescent="0.25">
      <c r="B189" s="91"/>
      <c r="C189" s="84" t="s">
        <v>9</v>
      </c>
      <c r="D189" s="84"/>
      <c r="E189" s="12" t="e">
        <f>#REF!</f>
        <v>#REF!</v>
      </c>
    </row>
    <row r="190" spans="2:5" x14ac:dyDescent="0.25">
      <c r="B190" s="91"/>
      <c r="C190" s="84" t="s">
        <v>11</v>
      </c>
      <c r="D190" s="84"/>
      <c r="E190" s="12" t="e">
        <f>#REF!</f>
        <v>#REF!</v>
      </c>
    </row>
    <row r="191" spans="2:5" ht="15" customHeight="1" x14ac:dyDescent="0.25">
      <c r="B191" s="91"/>
      <c r="C191" s="84" t="s">
        <v>13</v>
      </c>
      <c r="D191" s="84"/>
      <c r="E191" s="12" t="e">
        <f>#REF!</f>
        <v>#REF!</v>
      </c>
    </row>
    <row r="192" spans="2:5" x14ac:dyDescent="0.25">
      <c r="B192" s="91"/>
      <c r="C192" s="84" t="s">
        <v>15</v>
      </c>
      <c r="D192" s="84"/>
      <c r="E192" s="12" t="e">
        <f>#REF!</f>
        <v>#REF!</v>
      </c>
    </row>
    <row r="193" spans="2:5" ht="15" customHeight="1" x14ac:dyDescent="0.25">
      <c r="B193" s="91"/>
      <c r="C193" s="84" t="s">
        <v>17</v>
      </c>
      <c r="D193" s="84"/>
      <c r="E193" s="12" t="e">
        <f>#REF!</f>
        <v>#REF!</v>
      </c>
    </row>
    <row r="194" spans="2:5" ht="15" customHeight="1" x14ac:dyDescent="0.25">
      <c r="B194" s="91"/>
      <c r="C194" s="84" t="s">
        <v>19</v>
      </c>
      <c r="D194" s="84"/>
      <c r="E194" s="12" t="e">
        <f>#REF!</f>
        <v>#REF!</v>
      </c>
    </row>
    <row r="195" spans="2:5" ht="15" customHeight="1" x14ac:dyDescent="0.25">
      <c r="B195" s="91"/>
      <c r="C195" s="84" t="s">
        <v>21</v>
      </c>
      <c r="D195" s="84"/>
      <c r="E195" s="12" t="e">
        <f>#REF!</f>
        <v>#REF!</v>
      </c>
    </row>
    <row r="196" spans="2:5" ht="15" customHeight="1" x14ac:dyDescent="0.25">
      <c r="B196" s="91"/>
      <c r="C196" s="84" t="s">
        <v>22</v>
      </c>
      <c r="D196" s="84"/>
      <c r="E196" s="12" t="e">
        <f>#REF!</f>
        <v>#REF!</v>
      </c>
    </row>
    <row r="197" spans="2:5" ht="15" customHeight="1" x14ac:dyDescent="0.25">
      <c r="B197" s="91"/>
      <c r="C197" s="93" t="s">
        <v>26</v>
      </c>
      <c r="D197" s="93"/>
      <c r="E197" s="11" t="e">
        <f>#REF!</f>
        <v>#REF!</v>
      </c>
    </row>
    <row r="198" spans="2:5" ht="15" customHeight="1" x14ac:dyDescent="0.25">
      <c r="B198" s="91"/>
      <c r="C198" s="84" t="s">
        <v>28</v>
      </c>
      <c r="D198" s="84"/>
      <c r="E198" s="12" t="e">
        <f>#REF!</f>
        <v>#REF!</v>
      </c>
    </row>
    <row r="199" spans="2:5" ht="15" customHeight="1" x14ac:dyDescent="0.25">
      <c r="B199" s="91"/>
      <c r="C199" s="84" t="s">
        <v>30</v>
      </c>
      <c r="D199" s="84"/>
      <c r="E199" s="12" t="e">
        <f>#REF!</f>
        <v>#REF!</v>
      </c>
    </row>
    <row r="200" spans="2:5" ht="15" customHeight="1" x14ac:dyDescent="0.25">
      <c r="B200" s="91"/>
      <c r="C200" s="84" t="s">
        <v>32</v>
      </c>
      <c r="D200" s="84"/>
      <c r="E200" s="12" t="e">
        <f>#REF!</f>
        <v>#REF!</v>
      </c>
    </row>
    <row r="201" spans="2:5" x14ac:dyDescent="0.25">
      <c r="B201" s="91"/>
      <c r="C201" s="84" t="s">
        <v>34</v>
      </c>
      <c r="D201" s="84"/>
      <c r="E201" s="12" t="e">
        <f>#REF!</f>
        <v>#REF!</v>
      </c>
    </row>
    <row r="202" spans="2:5" ht="15" customHeight="1" x14ac:dyDescent="0.25">
      <c r="B202" s="91"/>
      <c r="C202" s="84" t="s">
        <v>36</v>
      </c>
      <c r="D202" s="84"/>
      <c r="E202" s="12" t="e">
        <f>#REF!</f>
        <v>#REF!</v>
      </c>
    </row>
    <row r="203" spans="2:5" x14ac:dyDescent="0.25">
      <c r="B203" s="91"/>
      <c r="C203" s="84" t="s">
        <v>38</v>
      </c>
      <c r="D203" s="84"/>
      <c r="E203" s="12" t="e">
        <f>#REF!</f>
        <v>#REF!</v>
      </c>
    </row>
    <row r="204" spans="2:5" ht="15" customHeight="1" x14ac:dyDescent="0.25">
      <c r="B204" s="91"/>
      <c r="C204" s="86" t="s">
        <v>45</v>
      </c>
      <c r="D204" s="86"/>
      <c r="E204" s="11" t="e">
        <f>#REF!</f>
        <v>#REF!</v>
      </c>
    </row>
    <row r="205" spans="2:5" ht="15" customHeight="1" x14ac:dyDescent="0.25">
      <c r="B205" s="91"/>
      <c r="C205" s="86" t="s">
        <v>47</v>
      </c>
      <c r="D205" s="86"/>
      <c r="E205" s="11" t="e">
        <f>#REF!</f>
        <v>#REF!</v>
      </c>
    </row>
    <row r="206" spans="2:5" ht="15" customHeight="1" x14ac:dyDescent="0.25">
      <c r="B206" s="91"/>
      <c r="C206" s="84" t="s">
        <v>48</v>
      </c>
      <c r="D206" s="84"/>
      <c r="E206" s="12" t="e">
        <f>#REF!</f>
        <v>#REF!</v>
      </c>
    </row>
    <row r="207" spans="2:5" ht="15" customHeight="1" x14ac:dyDescent="0.25">
      <c r="B207" s="91"/>
      <c r="C207" s="84" t="s">
        <v>49</v>
      </c>
      <c r="D207" s="84"/>
      <c r="E207" s="12" t="e">
        <f>#REF!</f>
        <v>#REF!</v>
      </c>
    </row>
    <row r="208" spans="2:5" ht="15" customHeight="1" x14ac:dyDescent="0.25">
      <c r="B208" s="91"/>
      <c r="C208" s="84" t="s">
        <v>50</v>
      </c>
      <c r="D208" s="84"/>
      <c r="E208" s="12" t="e">
        <f>#REF!</f>
        <v>#REF!</v>
      </c>
    </row>
    <row r="209" spans="2:5" ht="15" customHeight="1" x14ac:dyDescent="0.25">
      <c r="B209" s="91"/>
      <c r="C209" s="86" t="s">
        <v>51</v>
      </c>
      <c r="D209" s="86"/>
      <c r="E209" s="11" t="e">
        <f>#REF!</f>
        <v>#REF!</v>
      </c>
    </row>
    <row r="210" spans="2:5" x14ac:dyDescent="0.25">
      <c r="B210" s="91"/>
      <c r="C210" s="84" t="s">
        <v>52</v>
      </c>
      <c r="D210" s="84"/>
      <c r="E210" s="12" t="e">
        <f>#REF!</f>
        <v>#REF!</v>
      </c>
    </row>
    <row r="211" spans="2:5" ht="15" customHeight="1" x14ac:dyDescent="0.25">
      <c r="B211" s="91"/>
      <c r="C211" s="84" t="s">
        <v>53</v>
      </c>
      <c r="D211" s="84"/>
      <c r="E211" s="12" t="e">
        <f>#REF!</f>
        <v>#REF!</v>
      </c>
    </row>
    <row r="212" spans="2:5" x14ac:dyDescent="0.25">
      <c r="B212" s="91"/>
      <c r="C212" s="84" t="s">
        <v>54</v>
      </c>
      <c r="D212" s="84"/>
      <c r="E212" s="12" t="e">
        <f>#REF!</f>
        <v>#REF!</v>
      </c>
    </row>
    <row r="213" spans="2:5" ht="15" customHeight="1" x14ac:dyDescent="0.25">
      <c r="B213" s="91"/>
      <c r="C213" s="84" t="s">
        <v>55</v>
      </c>
      <c r="D213" s="84"/>
      <c r="E213" s="12" t="e">
        <f>#REF!</f>
        <v>#REF!</v>
      </c>
    </row>
    <row r="214" spans="2:5" x14ac:dyDescent="0.25">
      <c r="B214" s="91"/>
      <c r="C214" s="84" t="s">
        <v>56</v>
      </c>
      <c r="D214" s="84"/>
      <c r="E214" s="12" t="e">
        <f>#REF!</f>
        <v>#REF!</v>
      </c>
    </row>
    <row r="215" spans="2:5" x14ac:dyDescent="0.25">
      <c r="B215" s="91"/>
      <c r="C215" s="86" t="s">
        <v>57</v>
      </c>
      <c r="D215" s="86"/>
      <c r="E215" s="11" t="e">
        <f>#REF!</f>
        <v>#REF!</v>
      </c>
    </row>
    <row r="216" spans="2:5" x14ac:dyDescent="0.25">
      <c r="B216" s="91"/>
      <c r="C216" s="84" t="s">
        <v>58</v>
      </c>
      <c r="D216" s="84"/>
      <c r="E216" s="12" t="e">
        <f>#REF!</f>
        <v>#REF!</v>
      </c>
    </row>
    <row r="217" spans="2:5" ht="15.75" thickBot="1" x14ac:dyDescent="0.3">
      <c r="B217" s="92"/>
      <c r="C217" s="84" t="s">
        <v>59</v>
      </c>
      <c r="D217" s="84"/>
      <c r="E217" s="12" t="e">
        <f>#REF!</f>
        <v>#REF!</v>
      </c>
    </row>
    <row r="218" spans="2:5" x14ac:dyDescent="0.25">
      <c r="C218" s="87" t="s">
        <v>72</v>
      </c>
      <c r="D218" s="5" t="s">
        <v>62</v>
      </c>
      <c r="E218" s="15" t="e">
        <f>#REF!</f>
        <v>#REF!</v>
      </c>
    </row>
    <row r="219" spans="2:5" x14ac:dyDescent="0.25">
      <c r="C219" s="83"/>
      <c r="D219" s="5" t="s">
        <v>63</v>
      </c>
      <c r="E219" s="15" t="e">
        <f>#REF!</f>
        <v>#REF!</v>
      </c>
    </row>
    <row r="220" spans="2:5" x14ac:dyDescent="0.25">
      <c r="C220" s="83" t="s">
        <v>71</v>
      </c>
      <c r="D220" s="5" t="s">
        <v>62</v>
      </c>
      <c r="E220" s="15" t="e">
        <f>#REF!</f>
        <v>#REF!</v>
      </c>
    </row>
    <row r="221" spans="2:5" x14ac:dyDescent="0.25">
      <c r="C221" s="8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286"/>
  <sheetViews>
    <sheetView tabSelected="1" zoomScaleNormal="100" workbookViewId="0">
      <selection activeCell="A7" sqref="A7:A8"/>
    </sheetView>
  </sheetViews>
  <sheetFormatPr baseColWidth="10" defaultRowHeight="15" x14ac:dyDescent="0.25"/>
  <cols>
    <col min="1" max="2" width="11.42578125" style="16" customWidth="1"/>
    <col min="3" max="3" width="9.85546875" style="16" customWidth="1"/>
    <col min="4" max="4" width="11.42578125" style="16" customWidth="1"/>
    <col min="5" max="5" width="37.85546875" style="49" customWidth="1"/>
    <col min="6" max="6" width="13.7109375" style="16" customWidth="1"/>
    <col min="7" max="7" width="14.140625" style="16" customWidth="1"/>
    <col min="8" max="9" width="13.7109375" style="16" customWidth="1"/>
    <col min="10" max="10" width="13.7109375" style="16" bestFit="1" customWidth="1"/>
    <col min="11" max="11" width="14" style="16" customWidth="1"/>
    <col min="12" max="12" width="6.5703125" style="16" bestFit="1" customWidth="1"/>
    <col min="13" max="16384" width="11.42578125" style="16"/>
  </cols>
  <sheetData>
    <row r="1" spans="1:11" ht="15.75" customHeight="1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customHeight="1" x14ac:dyDescent="0.25">
      <c r="A2" s="96" t="s">
        <v>261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 customHeight="1" x14ac:dyDescent="0.25">
      <c r="A3" s="96" t="s">
        <v>77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 customHeight="1" x14ac:dyDescent="0.25">
      <c r="A4" s="96" t="s">
        <v>263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.75" customHeight="1" x14ac:dyDescent="0.25">
      <c r="A5" s="96" t="s">
        <v>310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6.75" customHeight="1" x14ac:dyDescent="0.25">
      <c r="D6" s="51"/>
      <c r="E6" s="52"/>
      <c r="F6" s="51"/>
    </row>
    <row r="7" spans="1:11" ht="24.75" customHeight="1" x14ac:dyDescent="0.25">
      <c r="A7" s="98" t="s">
        <v>83</v>
      </c>
      <c r="B7" s="98" t="s">
        <v>73</v>
      </c>
      <c r="C7" s="98" t="s">
        <v>84</v>
      </c>
      <c r="D7" s="98"/>
      <c r="E7" s="98"/>
      <c r="F7" s="95" t="s">
        <v>78</v>
      </c>
      <c r="G7" s="95"/>
      <c r="H7" s="95"/>
      <c r="I7" s="95"/>
      <c r="J7" s="95"/>
      <c r="K7" s="95" t="s">
        <v>79</v>
      </c>
    </row>
    <row r="8" spans="1:11" ht="28.5" customHeight="1" x14ac:dyDescent="0.25">
      <c r="A8" s="98"/>
      <c r="B8" s="98"/>
      <c r="C8" s="64" t="s">
        <v>85</v>
      </c>
      <c r="D8" s="64" t="s">
        <v>86</v>
      </c>
      <c r="E8" s="65" t="s">
        <v>87</v>
      </c>
      <c r="F8" s="63" t="s">
        <v>80</v>
      </c>
      <c r="G8" s="63" t="s">
        <v>81</v>
      </c>
      <c r="H8" s="63" t="s">
        <v>75</v>
      </c>
      <c r="I8" s="63" t="s">
        <v>76</v>
      </c>
      <c r="J8" s="63" t="s">
        <v>82</v>
      </c>
      <c r="K8" s="95"/>
    </row>
    <row r="9" spans="1:11" s="22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21"/>
    </row>
    <row r="10" spans="1:11" s="22" customFormat="1" ht="15" customHeight="1" x14ac:dyDescent="0.25">
      <c r="A10" s="66" t="s">
        <v>88</v>
      </c>
      <c r="B10" s="67"/>
      <c r="C10" s="68"/>
      <c r="D10" s="68"/>
      <c r="E10" s="69"/>
      <c r="F10" s="70">
        <f t="shared" ref="F10:K10" si="0">SUM(F12,F66,F138,F237,F245,F277,F282)</f>
        <v>964835919.35000014</v>
      </c>
      <c r="G10" s="70">
        <f t="shared" si="0"/>
        <v>4296247.9000000004</v>
      </c>
      <c r="H10" s="70">
        <f t="shared" si="0"/>
        <v>969132167.25</v>
      </c>
      <c r="I10" s="70">
        <f t="shared" si="0"/>
        <v>434784651.06999999</v>
      </c>
      <c r="J10" s="70">
        <f t="shared" si="0"/>
        <v>430995291.77999991</v>
      </c>
      <c r="K10" s="70">
        <f t="shared" si="0"/>
        <v>534347516.17999995</v>
      </c>
    </row>
    <row r="11" spans="1:11" s="22" customFormat="1" x14ac:dyDescent="0.25">
      <c r="A11" s="17"/>
      <c r="B11" s="27"/>
      <c r="C11" s="28"/>
      <c r="D11" s="29"/>
      <c r="E11" s="30"/>
      <c r="G11" s="62"/>
      <c r="K11" s="62"/>
    </row>
    <row r="12" spans="1:11" s="22" customFormat="1" ht="15" customHeight="1" x14ac:dyDescent="0.25">
      <c r="A12" s="23">
        <v>10000</v>
      </c>
      <c r="B12" s="24" t="s">
        <v>89</v>
      </c>
      <c r="C12" s="25"/>
      <c r="D12" s="25"/>
      <c r="E12" s="26"/>
      <c r="F12" s="58">
        <f t="shared" ref="F12:I12" si="1">SUM(F13,F18,F23,F34,F43,F62)</f>
        <v>902166796.09000015</v>
      </c>
      <c r="G12" s="58">
        <f t="shared" si="1"/>
        <v>4296247.9000000004</v>
      </c>
      <c r="H12" s="58">
        <f t="shared" si="1"/>
        <v>906463043.99000001</v>
      </c>
      <c r="I12" s="58">
        <f t="shared" si="1"/>
        <v>407173784.63999999</v>
      </c>
      <c r="J12" s="58">
        <f>SUM(J13,J18,J23,J34,J43,J62)</f>
        <v>403394143.74999994</v>
      </c>
      <c r="K12" s="58">
        <f>SUM(K13,K18,K23,K34,K43,K62)</f>
        <v>499289259.34999996</v>
      </c>
    </row>
    <row r="13" spans="1:11" s="22" customFormat="1" x14ac:dyDescent="0.25">
      <c r="A13" s="31"/>
      <c r="B13" s="73">
        <v>11000</v>
      </c>
      <c r="C13" s="74" t="s">
        <v>90</v>
      </c>
      <c r="D13" s="75"/>
      <c r="E13" s="76"/>
      <c r="F13" s="59">
        <f t="shared" ref="F13:I13" si="2">SUM(F14,F16)</f>
        <v>363812585.72000003</v>
      </c>
      <c r="G13" s="59">
        <f t="shared" si="2"/>
        <v>0</v>
      </c>
      <c r="H13" s="59">
        <f t="shared" si="2"/>
        <v>363812585.72000003</v>
      </c>
      <c r="I13" s="59">
        <f t="shared" si="2"/>
        <v>170497271.26999998</v>
      </c>
      <c r="J13" s="59">
        <f t="shared" ref="J13:K13" si="3">SUM(J14,J16)</f>
        <v>170497271.26999998</v>
      </c>
      <c r="K13" s="59">
        <f t="shared" si="3"/>
        <v>193315314.44999999</v>
      </c>
    </row>
    <row r="14" spans="1:11" s="22" customFormat="1" x14ac:dyDescent="0.25">
      <c r="A14" s="31"/>
      <c r="B14" s="32"/>
      <c r="C14" s="50">
        <v>11100</v>
      </c>
      <c r="D14" s="71" t="s">
        <v>91</v>
      </c>
      <c r="E14" s="72"/>
      <c r="F14" s="60">
        <f t="shared" ref="F14:K14" si="4">SUM(F15)</f>
        <v>121912979.84999999</v>
      </c>
      <c r="G14" s="60">
        <f t="shared" si="4"/>
        <v>0</v>
      </c>
      <c r="H14" s="60">
        <f t="shared" si="4"/>
        <v>121912979.84999999</v>
      </c>
      <c r="I14" s="60">
        <f t="shared" si="4"/>
        <v>50679931.049999997</v>
      </c>
      <c r="J14" s="60">
        <f t="shared" si="4"/>
        <v>50679931.049999997</v>
      </c>
      <c r="K14" s="60">
        <f t="shared" si="4"/>
        <v>71233048.799999997</v>
      </c>
    </row>
    <row r="15" spans="1:11" s="22" customFormat="1" x14ac:dyDescent="0.25">
      <c r="A15" s="31"/>
      <c r="B15" s="33"/>
      <c r="C15" s="32"/>
      <c r="D15" s="34">
        <v>11101</v>
      </c>
      <c r="E15" s="35" t="s">
        <v>92</v>
      </c>
      <c r="F15" s="77">
        <v>121912979.84999999</v>
      </c>
      <c r="G15" s="77"/>
      <c r="H15" s="77">
        <f>F15+G15</f>
        <v>121912979.84999999</v>
      </c>
      <c r="I15" s="77">
        <v>50679931.049999997</v>
      </c>
      <c r="J15" s="77">
        <v>50679931.049999997</v>
      </c>
      <c r="K15" s="58">
        <f>H15-I15</f>
        <v>71233048.799999997</v>
      </c>
    </row>
    <row r="16" spans="1:11" s="22" customFormat="1" x14ac:dyDescent="0.25">
      <c r="A16" s="31"/>
      <c r="B16" s="32"/>
      <c r="C16" s="50">
        <v>11300</v>
      </c>
      <c r="D16" s="71" t="s">
        <v>93</v>
      </c>
      <c r="E16" s="72"/>
      <c r="F16" s="60">
        <f t="shared" ref="F16:K16" si="5">SUM(F17)</f>
        <v>241899605.87</v>
      </c>
      <c r="G16" s="60">
        <f t="shared" si="5"/>
        <v>0</v>
      </c>
      <c r="H16" s="60">
        <f t="shared" si="5"/>
        <v>241899605.87</v>
      </c>
      <c r="I16" s="60">
        <f t="shared" si="5"/>
        <v>119817340.22</v>
      </c>
      <c r="J16" s="60">
        <f t="shared" si="5"/>
        <v>119817340.22</v>
      </c>
      <c r="K16" s="60">
        <f t="shared" si="5"/>
        <v>122082265.65000001</v>
      </c>
    </row>
    <row r="17" spans="1:11" s="22" customFormat="1" x14ac:dyDescent="0.25">
      <c r="A17" s="31"/>
      <c r="B17" s="33"/>
      <c r="C17" s="32"/>
      <c r="D17" s="34">
        <v>11301</v>
      </c>
      <c r="E17" s="35" t="s">
        <v>265</v>
      </c>
      <c r="F17" s="77">
        <v>241899605.87</v>
      </c>
      <c r="G17" s="77"/>
      <c r="H17" s="77">
        <f t="shared" ref="H17:H80" si="6">F17+G17</f>
        <v>241899605.87</v>
      </c>
      <c r="I17" s="77">
        <v>119817340.22</v>
      </c>
      <c r="J17" s="77">
        <v>119817340.22</v>
      </c>
      <c r="K17" s="58">
        <f t="shared" ref="K17:K80" si="7">H17-I17</f>
        <v>122082265.65000001</v>
      </c>
    </row>
    <row r="18" spans="1:11" s="22" customFormat="1" x14ac:dyDescent="0.25">
      <c r="A18" s="31"/>
      <c r="B18" s="73">
        <v>12000</v>
      </c>
      <c r="C18" s="74" t="s">
        <v>94</v>
      </c>
      <c r="D18" s="75"/>
      <c r="E18" s="76"/>
      <c r="F18" s="59">
        <f t="shared" ref="F18:H18" si="8">SUM(F19,F21)</f>
        <v>3495844.62</v>
      </c>
      <c r="G18" s="59">
        <f t="shared" si="8"/>
        <v>0</v>
      </c>
      <c r="H18" s="59">
        <f t="shared" si="8"/>
        <v>3495844.62</v>
      </c>
      <c r="I18" s="59">
        <f t="shared" ref="I18" si="9">SUM(I19,I21)</f>
        <v>3053901.17</v>
      </c>
      <c r="J18" s="59">
        <f t="shared" ref="J18" si="10">SUM(J19,J21)</f>
        <v>3053901.17</v>
      </c>
      <c r="K18" s="59">
        <f t="shared" ref="K18" si="11">SUM(K19,K21)</f>
        <v>441943.45000000019</v>
      </c>
    </row>
    <row r="19" spans="1:11" s="22" customFormat="1" x14ac:dyDescent="0.25">
      <c r="A19" s="31"/>
      <c r="B19" s="32"/>
      <c r="C19" s="50">
        <v>12200</v>
      </c>
      <c r="D19" s="71" t="s">
        <v>95</v>
      </c>
      <c r="E19" s="72"/>
      <c r="F19" s="60">
        <f t="shared" ref="F19:K19" si="12">SUM(F20)</f>
        <v>3396594.62</v>
      </c>
      <c r="G19" s="60">
        <f t="shared" si="12"/>
        <v>0</v>
      </c>
      <c r="H19" s="60">
        <f t="shared" si="12"/>
        <v>3396594.62</v>
      </c>
      <c r="I19" s="60">
        <f t="shared" si="12"/>
        <v>3053901.17</v>
      </c>
      <c r="J19" s="60">
        <f t="shared" si="12"/>
        <v>3053901.17</v>
      </c>
      <c r="K19" s="60">
        <f t="shared" si="12"/>
        <v>342693.45000000019</v>
      </c>
    </row>
    <row r="20" spans="1:11" s="22" customFormat="1" x14ac:dyDescent="0.25">
      <c r="A20" s="31"/>
      <c r="B20" s="33"/>
      <c r="C20" s="32"/>
      <c r="D20" s="37">
        <v>12201</v>
      </c>
      <c r="E20" s="38" t="s">
        <v>266</v>
      </c>
      <c r="F20" s="77">
        <v>3396594.62</v>
      </c>
      <c r="G20" s="77"/>
      <c r="H20" s="77">
        <f t="shared" si="6"/>
        <v>3396594.62</v>
      </c>
      <c r="I20" s="77">
        <v>3053901.17</v>
      </c>
      <c r="J20" s="77">
        <v>3053901.17</v>
      </c>
      <c r="K20" s="58">
        <f t="shared" si="7"/>
        <v>342693.45000000019</v>
      </c>
    </row>
    <row r="21" spans="1:11" s="22" customFormat="1" x14ac:dyDescent="0.25">
      <c r="A21" s="31"/>
      <c r="B21" s="32"/>
      <c r="C21" s="50">
        <v>12300</v>
      </c>
      <c r="D21" s="71" t="s">
        <v>96</v>
      </c>
      <c r="E21" s="72"/>
      <c r="F21" s="60">
        <f t="shared" ref="F21:K21" si="13">SUM(F22)</f>
        <v>99250</v>
      </c>
      <c r="G21" s="60">
        <f t="shared" si="13"/>
        <v>0</v>
      </c>
      <c r="H21" s="60">
        <f t="shared" si="13"/>
        <v>99250</v>
      </c>
      <c r="I21" s="60">
        <f t="shared" si="13"/>
        <v>0</v>
      </c>
      <c r="J21" s="60">
        <f t="shared" si="13"/>
        <v>0</v>
      </c>
      <c r="K21" s="60">
        <f t="shared" si="13"/>
        <v>99250</v>
      </c>
    </row>
    <row r="22" spans="1:11" s="22" customFormat="1" ht="30" x14ac:dyDescent="0.25">
      <c r="A22" s="31"/>
      <c r="B22" s="33"/>
      <c r="C22" s="32"/>
      <c r="D22" s="34">
        <v>12301</v>
      </c>
      <c r="E22" s="35" t="s">
        <v>97</v>
      </c>
      <c r="F22" s="77">
        <v>99250</v>
      </c>
      <c r="G22" s="77"/>
      <c r="H22" s="77">
        <f t="shared" si="6"/>
        <v>99250</v>
      </c>
      <c r="I22" s="77">
        <v>0</v>
      </c>
      <c r="J22" s="77">
        <v>0</v>
      </c>
      <c r="K22" s="58">
        <f t="shared" si="7"/>
        <v>99250</v>
      </c>
    </row>
    <row r="23" spans="1:11" s="22" customFormat="1" x14ac:dyDescent="0.25">
      <c r="A23" s="31"/>
      <c r="B23" s="73">
        <v>13000</v>
      </c>
      <c r="C23" s="74" t="s">
        <v>98</v>
      </c>
      <c r="D23" s="75"/>
      <c r="E23" s="76"/>
      <c r="F23" s="59">
        <f t="shared" ref="F23:H23" si="14">SUM(F24,F27,F30,F32)</f>
        <v>289034299.60000002</v>
      </c>
      <c r="G23" s="59">
        <f t="shared" si="14"/>
        <v>0</v>
      </c>
      <c r="H23" s="59">
        <f t="shared" si="14"/>
        <v>289034299.60000002</v>
      </c>
      <c r="I23" s="59">
        <f t="shared" ref="I23" si="15">SUM(I24,I27,I30,I32)</f>
        <v>117010772.35999998</v>
      </c>
      <c r="J23" s="59">
        <f t="shared" ref="J23" si="16">SUM(J24,J27,J30,J32)</f>
        <v>116425008.75</v>
      </c>
      <c r="K23" s="59">
        <f t="shared" ref="K23" si="17">SUM(K24,K27,K30,K32)</f>
        <v>172023527.23999998</v>
      </c>
    </row>
    <row r="24" spans="1:11" s="22" customFormat="1" x14ac:dyDescent="0.25">
      <c r="A24" s="31"/>
      <c r="B24" s="32"/>
      <c r="C24" s="50">
        <v>13100</v>
      </c>
      <c r="D24" s="71" t="s">
        <v>99</v>
      </c>
      <c r="E24" s="72"/>
      <c r="F24" s="60">
        <f t="shared" ref="F24:H24" si="18">SUM(F25:F26)</f>
        <v>11479241.6</v>
      </c>
      <c r="G24" s="60">
        <f t="shared" si="18"/>
        <v>0</v>
      </c>
      <c r="H24" s="60">
        <f t="shared" si="18"/>
        <v>11479241.6</v>
      </c>
      <c r="I24" s="60">
        <f t="shared" ref="I24" si="19">SUM(I25:I26)</f>
        <v>7658466.0299999993</v>
      </c>
      <c r="J24" s="60">
        <f t="shared" ref="J24" si="20">SUM(J25:J26)</f>
        <v>7072702.4199999999</v>
      </c>
      <c r="K24" s="60">
        <f t="shared" ref="K24" si="21">SUM(K25:K26)</f>
        <v>3820775.5700000003</v>
      </c>
    </row>
    <row r="25" spans="1:11" s="22" customFormat="1" ht="30" x14ac:dyDescent="0.25">
      <c r="A25" s="31"/>
      <c r="B25" s="33"/>
      <c r="C25" s="32"/>
      <c r="D25" s="34">
        <v>13101</v>
      </c>
      <c r="E25" s="35" t="s">
        <v>267</v>
      </c>
      <c r="F25" s="77">
        <v>2546741.6</v>
      </c>
      <c r="G25" s="77"/>
      <c r="H25" s="77">
        <f t="shared" si="6"/>
        <v>2546741.6</v>
      </c>
      <c r="I25" s="77">
        <v>1267570.1499999999</v>
      </c>
      <c r="J25" s="77">
        <v>1267570.1499999999</v>
      </c>
      <c r="K25" s="58">
        <f t="shared" si="7"/>
        <v>1279171.4500000002</v>
      </c>
    </row>
    <row r="26" spans="1:11" s="22" customFormat="1" x14ac:dyDescent="0.25">
      <c r="A26" s="31"/>
      <c r="B26" s="33"/>
      <c r="C26" s="32"/>
      <c r="D26" s="34">
        <v>13102</v>
      </c>
      <c r="E26" s="35" t="s">
        <v>268</v>
      </c>
      <c r="F26" s="77">
        <v>8932500</v>
      </c>
      <c r="G26" s="77"/>
      <c r="H26" s="77">
        <f t="shared" si="6"/>
        <v>8932500</v>
      </c>
      <c r="I26" s="77">
        <v>6390895.8799999999</v>
      </c>
      <c r="J26" s="77">
        <f>6390895.88-585763.61</f>
        <v>5805132.2699999996</v>
      </c>
      <c r="K26" s="58">
        <f t="shared" si="7"/>
        <v>2541604.12</v>
      </c>
    </row>
    <row r="27" spans="1:11" s="22" customFormat="1" x14ac:dyDescent="0.25">
      <c r="A27" s="31"/>
      <c r="B27" s="32"/>
      <c r="C27" s="50">
        <v>13200</v>
      </c>
      <c r="D27" s="71" t="s">
        <v>100</v>
      </c>
      <c r="E27" s="72"/>
      <c r="F27" s="60">
        <f t="shared" ref="F27:K27" si="22">SUM(F28:F29)</f>
        <v>113462474.55000001</v>
      </c>
      <c r="G27" s="60">
        <f t="shared" si="22"/>
        <v>0</v>
      </c>
      <c r="H27" s="60">
        <f t="shared" si="22"/>
        <v>113462474.55000001</v>
      </c>
      <c r="I27" s="60">
        <f t="shared" si="22"/>
        <v>26979462.760000002</v>
      </c>
      <c r="J27" s="60">
        <f t="shared" ref="J27" si="23">SUM(J28:J29)</f>
        <v>26979462.760000002</v>
      </c>
      <c r="K27" s="60">
        <f t="shared" si="22"/>
        <v>86483011.789999992</v>
      </c>
    </row>
    <row r="28" spans="1:11" s="22" customFormat="1" x14ac:dyDescent="0.25">
      <c r="A28" s="31"/>
      <c r="B28" s="33"/>
      <c r="C28" s="32"/>
      <c r="D28" s="34">
        <v>13202</v>
      </c>
      <c r="E28" s="35" t="s">
        <v>269</v>
      </c>
      <c r="F28" s="77">
        <v>28288463.600000001</v>
      </c>
      <c r="G28" s="77"/>
      <c r="H28" s="77">
        <f t="shared" si="6"/>
        <v>28288463.600000001</v>
      </c>
      <c r="I28" s="77">
        <v>6864571</v>
      </c>
      <c r="J28" s="77">
        <v>6864571</v>
      </c>
      <c r="K28" s="58">
        <f t="shared" si="7"/>
        <v>21423892.600000001</v>
      </c>
    </row>
    <row r="29" spans="1:11" s="22" customFormat="1" x14ac:dyDescent="0.25">
      <c r="A29" s="31"/>
      <c r="B29" s="33"/>
      <c r="C29" s="32"/>
      <c r="D29" s="34">
        <v>13203</v>
      </c>
      <c r="E29" s="35" t="s">
        <v>270</v>
      </c>
      <c r="F29" s="77">
        <v>85174010.950000003</v>
      </c>
      <c r="G29" s="77"/>
      <c r="H29" s="77">
        <f t="shared" si="6"/>
        <v>85174010.950000003</v>
      </c>
      <c r="I29" s="77">
        <v>20114891.760000002</v>
      </c>
      <c r="J29" s="77">
        <v>20114891.760000002</v>
      </c>
      <c r="K29" s="58">
        <f t="shared" si="7"/>
        <v>65059119.189999998</v>
      </c>
    </row>
    <row r="30" spans="1:11" s="22" customFormat="1" x14ac:dyDescent="0.25">
      <c r="A30" s="31"/>
      <c r="B30" s="32"/>
      <c r="C30" s="50">
        <v>13300</v>
      </c>
      <c r="D30" s="71" t="s">
        <v>101</v>
      </c>
      <c r="E30" s="72"/>
      <c r="F30" s="60">
        <f t="shared" ref="F30:K30" si="24">SUM(F31)</f>
        <v>1488750</v>
      </c>
      <c r="G30" s="60">
        <f t="shared" si="24"/>
        <v>0</v>
      </c>
      <c r="H30" s="60">
        <f t="shared" si="24"/>
        <v>1488750</v>
      </c>
      <c r="I30" s="60">
        <f t="shared" si="24"/>
        <v>836465.58</v>
      </c>
      <c r="J30" s="60">
        <f t="shared" si="24"/>
        <v>836465.58</v>
      </c>
      <c r="K30" s="60">
        <f t="shared" si="24"/>
        <v>652284.42000000004</v>
      </c>
    </row>
    <row r="31" spans="1:11" s="22" customFormat="1" x14ac:dyDescent="0.25">
      <c r="A31" s="31"/>
      <c r="B31" s="33"/>
      <c r="C31" s="32"/>
      <c r="D31" s="34">
        <v>13301</v>
      </c>
      <c r="E31" s="35" t="s">
        <v>271</v>
      </c>
      <c r="F31" s="77">
        <v>1488750</v>
      </c>
      <c r="G31" s="77"/>
      <c r="H31" s="77">
        <f t="shared" si="6"/>
        <v>1488750</v>
      </c>
      <c r="I31" s="77">
        <v>836465.58</v>
      </c>
      <c r="J31" s="77">
        <v>836465.58</v>
      </c>
      <c r="K31" s="58">
        <f t="shared" si="7"/>
        <v>652284.42000000004</v>
      </c>
    </row>
    <row r="32" spans="1:11" s="22" customFormat="1" x14ac:dyDescent="0.25">
      <c r="A32" s="31"/>
      <c r="B32" s="32"/>
      <c r="C32" s="50">
        <v>13400</v>
      </c>
      <c r="D32" s="71" t="s">
        <v>102</v>
      </c>
      <c r="E32" s="72"/>
      <c r="F32" s="60">
        <f t="shared" ref="F32:K32" si="25">SUM(F33)</f>
        <v>162603833.44999999</v>
      </c>
      <c r="G32" s="60">
        <f t="shared" si="25"/>
        <v>0</v>
      </c>
      <c r="H32" s="60">
        <f t="shared" si="25"/>
        <v>162603833.44999999</v>
      </c>
      <c r="I32" s="60">
        <f t="shared" si="25"/>
        <v>81536377.989999995</v>
      </c>
      <c r="J32" s="60">
        <f t="shared" si="25"/>
        <v>81536377.989999995</v>
      </c>
      <c r="K32" s="60">
        <f t="shared" si="25"/>
        <v>81067455.459999993</v>
      </c>
    </row>
    <row r="33" spans="1:11" s="22" customFormat="1" x14ac:dyDescent="0.25">
      <c r="A33" s="31"/>
      <c r="B33" s="33"/>
      <c r="C33" s="32"/>
      <c r="D33" s="34">
        <v>13401</v>
      </c>
      <c r="E33" s="35" t="s">
        <v>102</v>
      </c>
      <c r="F33" s="77">
        <v>162603833.44999999</v>
      </c>
      <c r="G33" s="77"/>
      <c r="H33" s="77">
        <f t="shared" si="6"/>
        <v>162603833.44999999</v>
      </c>
      <c r="I33" s="77">
        <v>81536377.989999995</v>
      </c>
      <c r="J33" s="77">
        <v>81536377.989999995</v>
      </c>
      <c r="K33" s="58">
        <f t="shared" si="7"/>
        <v>81067455.459999993</v>
      </c>
    </row>
    <row r="34" spans="1:11" s="22" customFormat="1" x14ac:dyDescent="0.25">
      <c r="A34" s="31"/>
      <c r="B34" s="73">
        <v>14000</v>
      </c>
      <c r="C34" s="74" t="s">
        <v>103</v>
      </c>
      <c r="D34" s="75"/>
      <c r="E34" s="76"/>
      <c r="F34" s="59">
        <f t="shared" ref="F34:K34" si="26">SUM(F35,F38)</f>
        <v>96206661.690000013</v>
      </c>
      <c r="G34" s="59">
        <f t="shared" si="26"/>
        <v>4296247.9000000004</v>
      </c>
      <c r="H34" s="59">
        <f t="shared" si="26"/>
        <v>100502909.59</v>
      </c>
      <c r="I34" s="59">
        <f t="shared" ref="I34" si="27">SUM(I35,I38)</f>
        <v>50515394.920000002</v>
      </c>
      <c r="J34" s="59">
        <f t="shared" ref="J34" si="28">SUM(J35,J38)</f>
        <v>47392066.030000001</v>
      </c>
      <c r="K34" s="59">
        <f t="shared" si="26"/>
        <v>49987514.670000002</v>
      </c>
    </row>
    <row r="35" spans="1:11" s="22" customFormat="1" x14ac:dyDescent="0.25">
      <c r="A35" s="31"/>
      <c r="B35" s="32"/>
      <c r="C35" s="50">
        <v>14100</v>
      </c>
      <c r="D35" s="71" t="s">
        <v>104</v>
      </c>
      <c r="E35" s="72"/>
      <c r="F35" s="60">
        <f t="shared" ref="F35:K35" si="29">SUM(F36:F37)</f>
        <v>78610130.74000001</v>
      </c>
      <c r="G35" s="60">
        <f t="shared" si="29"/>
        <v>4296247.9000000004</v>
      </c>
      <c r="H35" s="60">
        <f t="shared" si="29"/>
        <v>82906378.640000001</v>
      </c>
      <c r="I35" s="60">
        <f t="shared" ref="I35" si="30">SUM(I36:I37)</f>
        <v>41093031.07</v>
      </c>
      <c r="J35" s="60">
        <f t="shared" ref="J35" si="31">SUM(J36:J37)</f>
        <v>37969702.18</v>
      </c>
      <c r="K35" s="60">
        <f t="shared" si="29"/>
        <v>41813347.57</v>
      </c>
    </row>
    <row r="36" spans="1:11" s="22" customFormat="1" ht="30" x14ac:dyDescent="0.25">
      <c r="A36" s="31"/>
      <c r="B36" s="33"/>
      <c r="C36" s="32"/>
      <c r="D36" s="34">
        <v>14101</v>
      </c>
      <c r="E36" s="35" t="s">
        <v>272</v>
      </c>
      <c r="F36" s="77">
        <v>37671320.93</v>
      </c>
      <c r="G36" s="77"/>
      <c r="H36" s="77">
        <f t="shared" si="6"/>
        <v>37671320.93</v>
      </c>
      <c r="I36" s="77">
        <v>19217862.879999999</v>
      </c>
      <c r="J36" s="77">
        <f>19217862.88-1525409.73</f>
        <v>17692453.149999999</v>
      </c>
      <c r="K36" s="58">
        <f t="shared" si="7"/>
        <v>18453458.050000001</v>
      </c>
    </row>
    <row r="37" spans="1:11" s="22" customFormat="1" ht="30" x14ac:dyDescent="0.25">
      <c r="A37" s="31"/>
      <c r="B37" s="33"/>
      <c r="C37" s="32"/>
      <c r="D37" s="34">
        <v>14102</v>
      </c>
      <c r="E37" s="35" t="s">
        <v>273</v>
      </c>
      <c r="F37" s="77">
        <v>40938809.810000002</v>
      </c>
      <c r="G37" s="77">
        <v>4296247.9000000004</v>
      </c>
      <c r="H37" s="77">
        <f t="shared" si="6"/>
        <v>45235057.710000001</v>
      </c>
      <c r="I37" s="77">
        <v>21875168.190000001</v>
      </c>
      <c r="J37" s="77">
        <f>21875168.19-1597919.16</f>
        <v>20277249.030000001</v>
      </c>
      <c r="K37" s="58">
        <f t="shared" si="7"/>
        <v>23359889.52</v>
      </c>
    </row>
    <row r="38" spans="1:11" s="22" customFormat="1" x14ac:dyDescent="0.25">
      <c r="A38" s="31"/>
      <c r="B38" s="32"/>
      <c r="C38" s="50">
        <v>14400</v>
      </c>
      <c r="D38" s="71" t="s">
        <v>105</v>
      </c>
      <c r="E38" s="72"/>
      <c r="F38" s="60">
        <f t="shared" ref="F38:K38" si="32">SUM(F39:F42)</f>
        <v>17596530.949999999</v>
      </c>
      <c r="G38" s="60">
        <f t="shared" si="32"/>
        <v>0</v>
      </c>
      <c r="H38" s="60">
        <f t="shared" si="32"/>
        <v>17596530.949999999</v>
      </c>
      <c r="I38" s="60">
        <f t="shared" si="32"/>
        <v>9422363.8499999996</v>
      </c>
      <c r="J38" s="60">
        <f t="shared" ref="J38" si="33">SUM(J39:J42)</f>
        <v>9422363.8499999996</v>
      </c>
      <c r="K38" s="60">
        <f t="shared" si="32"/>
        <v>8174167.0999999996</v>
      </c>
    </row>
    <row r="39" spans="1:11" s="22" customFormat="1" x14ac:dyDescent="0.25">
      <c r="A39" s="31"/>
      <c r="B39" s="33"/>
      <c r="C39" s="32"/>
      <c r="D39" s="34">
        <v>14401</v>
      </c>
      <c r="E39" s="35" t="s">
        <v>274</v>
      </c>
      <c r="F39" s="77">
        <v>988422.53</v>
      </c>
      <c r="G39" s="77"/>
      <c r="H39" s="77">
        <f t="shared" si="6"/>
        <v>988422.53</v>
      </c>
      <c r="I39" s="77">
        <v>588695.9</v>
      </c>
      <c r="J39" s="77">
        <v>588695.9</v>
      </c>
      <c r="K39" s="58">
        <f t="shared" si="7"/>
        <v>399726.63</v>
      </c>
    </row>
    <row r="40" spans="1:11" s="22" customFormat="1" ht="30" x14ac:dyDescent="0.25">
      <c r="A40" s="31"/>
      <c r="B40" s="33"/>
      <c r="C40" s="32"/>
      <c r="D40" s="34">
        <v>14410</v>
      </c>
      <c r="E40" s="35" t="s">
        <v>106</v>
      </c>
      <c r="F40" s="77">
        <v>709833.32</v>
      </c>
      <c r="G40" s="77"/>
      <c r="H40" s="77">
        <f t="shared" si="6"/>
        <v>709833.32</v>
      </c>
      <c r="I40" s="77">
        <v>548238.06999999995</v>
      </c>
      <c r="J40" s="77">
        <v>548238.06999999995</v>
      </c>
      <c r="K40" s="58">
        <f t="shared" si="7"/>
        <v>161595.25</v>
      </c>
    </row>
    <row r="41" spans="1:11" s="22" customFormat="1" ht="30" x14ac:dyDescent="0.25">
      <c r="A41" s="31"/>
      <c r="B41" s="33"/>
      <c r="C41" s="32"/>
      <c r="D41" s="34">
        <v>14411</v>
      </c>
      <c r="E41" s="35" t="s">
        <v>275</v>
      </c>
      <c r="F41" s="77">
        <v>1960327.34</v>
      </c>
      <c r="G41" s="77"/>
      <c r="H41" s="77">
        <f t="shared" si="6"/>
        <v>1960327.34</v>
      </c>
      <c r="I41" s="77">
        <v>912711.91</v>
      </c>
      <c r="J41" s="77">
        <v>912711.91</v>
      </c>
      <c r="K41" s="58">
        <f t="shared" si="7"/>
        <v>1047615.43</v>
      </c>
    </row>
    <row r="42" spans="1:11" s="22" customFormat="1" ht="30" x14ac:dyDescent="0.25">
      <c r="A42" s="31"/>
      <c r="B42" s="33"/>
      <c r="C42" s="32"/>
      <c r="D42" s="34">
        <v>14412</v>
      </c>
      <c r="E42" s="35" t="s">
        <v>276</v>
      </c>
      <c r="F42" s="61">
        <v>13937947.76</v>
      </c>
      <c r="G42" s="77"/>
      <c r="H42" s="61">
        <f t="shared" si="6"/>
        <v>13937947.76</v>
      </c>
      <c r="I42" s="61">
        <v>7372717.9699999997</v>
      </c>
      <c r="J42" s="61">
        <v>7372717.9699999997</v>
      </c>
      <c r="K42" s="58">
        <f t="shared" si="7"/>
        <v>6565229.79</v>
      </c>
    </row>
    <row r="43" spans="1:11" s="22" customFormat="1" x14ac:dyDescent="0.25">
      <c r="A43" s="31"/>
      <c r="B43" s="73">
        <v>15000</v>
      </c>
      <c r="C43" s="74" t="s">
        <v>107</v>
      </c>
      <c r="D43" s="75"/>
      <c r="E43" s="76"/>
      <c r="F43" s="59">
        <f t="shared" ref="F43:K43" si="34">SUM(F44,F46,F48,F56,F58)</f>
        <v>138184598.45999998</v>
      </c>
      <c r="G43" s="59">
        <f t="shared" si="34"/>
        <v>0</v>
      </c>
      <c r="H43" s="59">
        <f t="shared" si="34"/>
        <v>138184598.45999998</v>
      </c>
      <c r="I43" s="59">
        <f t="shared" ref="I43" si="35">SUM(I44,I46,I48,I56,I58)</f>
        <v>60647621.570000008</v>
      </c>
      <c r="J43" s="59">
        <f t="shared" ref="J43" si="36">SUM(J44,J46,J48,J56,J58)</f>
        <v>60577073.180000007</v>
      </c>
      <c r="K43" s="59">
        <f t="shared" si="34"/>
        <v>77536976.890000001</v>
      </c>
    </row>
    <row r="44" spans="1:11" s="22" customFormat="1" x14ac:dyDescent="0.25">
      <c r="A44" s="31"/>
      <c r="B44" s="32"/>
      <c r="C44" s="50">
        <v>15200</v>
      </c>
      <c r="D44" s="71" t="s">
        <v>108</v>
      </c>
      <c r="E44" s="72"/>
      <c r="F44" s="60">
        <f t="shared" ref="F44:K44" si="37">SUM(F45)</f>
        <v>99250</v>
      </c>
      <c r="G44" s="60">
        <f t="shared" si="37"/>
        <v>0</v>
      </c>
      <c r="H44" s="60">
        <f t="shared" si="37"/>
        <v>99250</v>
      </c>
      <c r="I44" s="60">
        <f t="shared" si="37"/>
        <v>0</v>
      </c>
      <c r="J44" s="60">
        <f t="shared" si="37"/>
        <v>0</v>
      </c>
      <c r="K44" s="60">
        <f t="shared" si="37"/>
        <v>99250</v>
      </c>
    </row>
    <row r="45" spans="1:11" s="22" customFormat="1" x14ac:dyDescent="0.25">
      <c r="A45" s="31"/>
      <c r="B45" s="33"/>
      <c r="C45" s="32"/>
      <c r="D45" s="34">
        <v>15201</v>
      </c>
      <c r="E45" s="35" t="s">
        <v>108</v>
      </c>
      <c r="F45" s="77">
        <v>99250</v>
      </c>
      <c r="G45" s="77"/>
      <c r="H45" s="77">
        <f t="shared" si="6"/>
        <v>99250</v>
      </c>
      <c r="I45" s="77">
        <v>0</v>
      </c>
      <c r="J45" s="77">
        <v>0</v>
      </c>
      <c r="K45" s="58">
        <f t="shared" si="7"/>
        <v>99250</v>
      </c>
    </row>
    <row r="46" spans="1:11" s="22" customFormat="1" x14ac:dyDescent="0.25">
      <c r="A46" s="31"/>
      <c r="B46" s="32"/>
      <c r="C46" s="50">
        <v>15300</v>
      </c>
      <c r="D46" s="71" t="s">
        <v>109</v>
      </c>
      <c r="E46" s="72"/>
      <c r="F46" s="60">
        <f t="shared" ref="F46:K46" si="38">SUM(F47)</f>
        <v>431822.27</v>
      </c>
      <c r="G46" s="60">
        <f t="shared" si="38"/>
        <v>0</v>
      </c>
      <c r="H46" s="60">
        <f t="shared" si="38"/>
        <v>431822.27</v>
      </c>
      <c r="I46" s="60">
        <f t="shared" si="38"/>
        <v>194513.33</v>
      </c>
      <c r="J46" s="60">
        <f t="shared" si="38"/>
        <v>194513.33</v>
      </c>
      <c r="K46" s="60">
        <f t="shared" si="38"/>
        <v>237308.94000000003</v>
      </c>
    </row>
    <row r="47" spans="1:11" s="22" customFormat="1" ht="30" x14ac:dyDescent="0.25">
      <c r="A47" s="31"/>
      <c r="B47" s="33"/>
      <c r="C47" s="32"/>
      <c r="D47" s="34">
        <v>15302</v>
      </c>
      <c r="E47" s="35" t="s">
        <v>277</v>
      </c>
      <c r="F47" s="77">
        <v>431822.27</v>
      </c>
      <c r="G47" s="77"/>
      <c r="H47" s="77">
        <f t="shared" si="6"/>
        <v>431822.27</v>
      </c>
      <c r="I47" s="77">
        <v>194513.33</v>
      </c>
      <c r="J47" s="77">
        <v>194513.33</v>
      </c>
      <c r="K47" s="58">
        <f t="shared" si="7"/>
        <v>237308.94000000003</v>
      </c>
    </row>
    <row r="48" spans="1:11" s="22" customFormat="1" x14ac:dyDescent="0.25">
      <c r="A48" s="31"/>
      <c r="B48" s="32"/>
      <c r="C48" s="50">
        <v>15400</v>
      </c>
      <c r="D48" s="71" t="s">
        <v>110</v>
      </c>
      <c r="E48" s="72"/>
      <c r="F48" s="60">
        <f t="shared" ref="F48:K48" si="39">SUM(F49:F55)</f>
        <v>130450226.19</v>
      </c>
      <c r="G48" s="60">
        <f t="shared" si="39"/>
        <v>0</v>
      </c>
      <c r="H48" s="60">
        <f t="shared" si="39"/>
        <v>130450226.19</v>
      </c>
      <c r="I48" s="60">
        <f t="shared" si="39"/>
        <v>58852142.040000007</v>
      </c>
      <c r="J48" s="60">
        <f t="shared" ref="J48" si="40">SUM(J49:J55)</f>
        <v>58852142.040000007</v>
      </c>
      <c r="K48" s="60">
        <f t="shared" si="39"/>
        <v>71598084.150000006</v>
      </c>
    </row>
    <row r="49" spans="1:11" s="22" customFormat="1" x14ac:dyDescent="0.25">
      <c r="A49" s="31"/>
      <c r="B49" s="33"/>
      <c r="C49" s="32"/>
      <c r="D49" s="34">
        <v>15401</v>
      </c>
      <c r="E49" s="35" t="s">
        <v>278</v>
      </c>
      <c r="F49" s="77">
        <v>26861376.149999999</v>
      </c>
      <c r="G49" s="77"/>
      <c r="H49" s="77">
        <f t="shared" si="6"/>
        <v>26861376.149999999</v>
      </c>
      <c r="I49" s="77">
        <v>13179185.619999999</v>
      </c>
      <c r="J49" s="77">
        <v>13179185.619999999</v>
      </c>
      <c r="K49" s="58">
        <f t="shared" si="7"/>
        <v>13682190.529999999</v>
      </c>
    </row>
    <row r="50" spans="1:11" s="22" customFormat="1" x14ac:dyDescent="0.25">
      <c r="A50" s="31"/>
      <c r="B50" s="33"/>
      <c r="C50" s="32"/>
      <c r="D50" s="34">
        <v>15402</v>
      </c>
      <c r="E50" s="35" t="s">
        <v>279</v>
      </c>
      <c r="F50" s="77">
        <v>14771060.550000001</v>
      </c>
      <c r="G50" s="77"/>
      <c r="H50" s="77">
        <f t="shared" si="6"/>
        <v>14771060.550000001</v>
      </c>
      <c r="I50" s="77">
        <v>7256838.0800000001</v>
      </c>
      <c r="J50" s="77">
        <v>7256838.0800000001</v>
      </c>
      <c r="K50" s="58">
        <f t="shared" si="7"/>
        <v>7514222.4700000007</v>
      </c>
    </row>
    <row r="51" spans="1:11" s="22" customFormat="1" x14ac:dyDescent="0.25">
      <c r="A51" s="31"/>
      <c r="B51" s="33"/>
      <c r="C51" s="32"/>
      <c r="D51" s="34">
        <v>15403</v>
      </c>
      <c r="E51" s="35" t="s">
        <v>280</v>
      </c>
      <c r="F51" s="77">
        <v>56727967.869999997</v>
      </c>
      <c r="G51" s="77"/>
      <c r="H51" s="77">
        <f t="shared" si="6"/>
        <v>56727967.869999997</v>
      </c>
      <c r="I51" s="77">
        <v>27200899.739999998</v>
      </c>
      <c r="J51" s="77">
        <v>27200899.739999998</v>
      </c>
      <c r="K51" s="58">
        <f t="shared" si="7"/>
        <v>29527068.129999999</v>
      </c>
    </row>
    <row r="52" spans="1:11" s="22" customFormat="1" x14ac:dyDescent="0.25">
      <c r="A52" s="31"/>
      <c r="B52" s="33"/>
      <c r="C52" s="32"/>
      <c r="D52" s="34">
        <v>15404</v>
      </c>
      <c r="E52" s="35" t="s">
        <v>281</v>
      </c>
      <c r="F52" s="77">
        <v>13500438.689999999</v>
      </c>
      <c r="G52" s="77"/>
      <c r="H52" s="77">
        <f t="shared" si="6"/>
        <v>13500438.689999999</v>
      </c>
      <c r="I52" s="77">
        <v>17934.59</v>
      </c>
      <c r="J52" s="77">
        <v>17934.59</v>
      </c>
      <c r="K52" s="58">
        <f t="shared" si="7"/>
        <v>13482504.1</v>
      </c>
    </row>
    <row r="53" spans="1:11" s="22" customFormat="1" x14ac:dyDescent="0.25">
      <c r="A53" s="31"/>
      <c r="B53" s="33"/>
      <c r="C53" s="32"/>
      <c r="D53" s="34">
        <v>15405</v>
      </c>
      <c r="E53" s="35" t="s">
        <v>282</v>
      </c>
      <c r="F53" s="77">
        <v>6110756.25</v>
      </c>
      <c r="G53" s="77"/>
      <c r="H53" s="77">
        <f t="shared" si="6"/>
        <v>6110756.25</v>
      </c>
      <c r="I53" s="77">
        <v>5842233.0899999999</v>
      </c>
      <c r="J53" s="77">
        <v>5842233.0899999999</v>
      </c>
      <c r="K53" s="58">
        <f t="shared" si="7"/>
        <v>268523.16000000015</v>
      </c>
    </row>
    <row r="54" spans="1:11" s="22" customFormat="1" x14ac:dyDescent="0.25">
      <c r="A54" s="31"/>
      <c r="B54" s="33"/>
      <c r="C54" s="32"/>
      <c r="D54" s="34">
        <v>15406</v>
      </c>
      <c r="E54" s="35" t="s">
        <v>283</v>
      </c>
      <c r="F54" s="77">
        <v>10429435.25</v>
      </c>
      <c r="G54" s="77"/>
      <c r="H54" s="77">
        <f t="shared" si="6"/>
        <v>10429435.25</v>
      </c>
      <c r="I54" s="77">
        <v>5030611.6399999997</v>
      </c>
      <c r="J54" s="77">
        <v>5030611.6399999997</v>
      </c>
      <c r="K54" s="58">
        <f t="shared" si="7"/>
        <v>5398823.6100000003</v>
      </c>
    </row>
    <row r="55" spans="1:11" s="22" customFormat="1" x14ac:dyDescent="0.25">
      <c r="A55" s="31"/>
      <c r="B55" s="33"/>
      <c r="C55" s="32"/>
      <c r="D55" s="34">
        <v>15412</v>
      </c>
      <c r="E55" s="35" t="s">
        <v>284</v>
      </c>
      <c r="F55" s="77">
        <v>2049191.43</v>
      </c>
      <c r="G55" s="77"/>
      <c r="H55" s="77">
        <f t="shared" si="6"/>
        <v>2049191.43</v>
      </c>
      <c r="I55" s="77">
        <v>324439.28000000003</v>
      </c>
      <c r="J55" s="77">
        <v>324439.28000000003</v>
      </c>
      <c r="K55" s="58">
        <f t="shared" si="7"/>
        <v>1724752.15</v>
      </c>
    </row>
    <row r="56" spans="1:11" s="22" customFormat="1" x14ac:dyDescent="0.25">
      <c r="A56" s="31"/>
      <c r="B56" s="32"/>
      <c r="C56" s="50">
        <v>15500</v>
      </c>
      <c r="D56" s="71" t="s">
        <v>111</v>
      </c>
      <c r="E56" s="72"/>
      <c r="F56" s="60">
        <f t="shared" ref="F56:K56" si="41">SUM(F57)</f>
        <v>99250</v>
      </c>
      <c r="G56" s="60">
        <f t="shared" si="41"/>
        <v>0</v>
      </c>
      <c r="H56" s="60">
        <f t="shared" si="41"/>
        <v>99250</v>
      </c>
      <c r="I56" s="60">
        <f t="shared" si="41"/>
        <v>0</v>
      </c>
      <c r="J56" s="60">
        <f t="shared" si="41"/>
        <v>0</v>
      </c>
      <c r="K56" s="60">
        <f t="shared" si="41"/>
        <v>99250</v>
      </c>
    </row>
    <row r="57" spans="1:11" s="22" customFormat="1" x14ac:dyDescent="0.25">
      <c r="A57" s="31"/>
      <c r="B57" s="33"/>
      <c r="C57" s="32"/>
      <c r="D57" s="34">
        <v>15501</v>
      </c>
      <c r="E57" s="35" t="s">
        <v>112</v>
      </c>
      <c r="F57" s="77">
        <v>99250</v>
      </c>
      <c r="G57" s="77"/>
      <c r="H57" s="77">
        <f t="shared" si="6"/>
        <v>99250</v>
      </c>
      <c r="I57" s="77">
        <v>0</v>
      </c>
      <c r="J57" s="77">
        <v>0</v>
      </c>
      <c r="K57" s="58">
        <f t="shared" si="7"/>
        <v>99250</v>
      </c>
    </row>
    <row r="58" spans="1:11" s="22" customFormat="1" x14ac:dyDescent="0.25">
      <c r="A58" s="31"/>
      <c r="B58" s="32"/>
      <c r="C58" s="50">
        <v>15900</v>
      </c>
      <c r="D58" s="71" t="s">
        <v>107</v>
      </c>
      <c r="E58" s="72"/>
      <c r="F58" s="60">
        <f t="shared" ref="F58:K58" si="42">SUM(F59:F61)</f>
        <v>7104050</v>
      </c>
      <c r="G58" s="60">
        <f t="shared" si="42"/>
        <v>0</v>
      </c>
      <c r="H58" s="60">
        <f t="shared" si="42"/>
        <v>7104050</v>
      </c>
      <c r="I58" s="60">
        <f t="shared" si="42"/>
        <v>1600966.2</v>
      </c>
      <c r="J58" s="60">
        <f t="shared" ref="J58" si="43">SUM(J59:J61)</f>
        <v>1530417.81</v>
      </c>
      <c r="K58" s="60">
        <f t="shared" si="42"/>
        <v>5503083.7999999998</v>
      </c>
    </row>
    <row r="59" spans="1:11" s="22" customFormat="1" x14ac:dyDescent="0.25">
      <c r="A59" s="31"/>
      <c r="B59" s="33"/>
      <c r="C59" s="32"/>
      <c r="D59" s="82">
        <v>15901</v>
      </c>
      <c r="E59" s="81" t="s">
        <v>308</v>
      </c>
      <c r="F59" s="77">
        <v>1488000</v>
      </c>
      <c r="G59" s="77"/>
      <c r="H59" s="77">
        <f t="shared" si="6"/>
        <v>1488000</v>
      </c>
      <c r="I59" s="77">
        <v>0</v>
      </c>
      <c r="J59" s="77">
        <v>0</v>
      </c>
      <c r="K59" s="58">
        <f t="shared" si="7"/>
        <v>1488000</v>
      </c>
    </row>
    <row r="60" spans="1:11" s="22" customFormat="1" ht="30" x14ac:dyDescent="0.25">
      <c r="A60" s="31"/>
      <c r="B60" s="33"/>
      <c r="C60" s="32"/>
      <c r="D60" s="34">
        <v>15913</v>
      </c>
      <c r="E60" s="35" t="s">
        <v>113</v>
      </c>
      <c r="F60" s="77">
        <v>4961000</v>
      </c>
      <c r="G60" s="77"/>
      <c r="H60" s="77">
        <f t="shared" si="6"/>
        <v>4961000</v>
      </c>
      <c r="I60" s="77">
        <v>1444366.3</v>
      </c>
      <c r="J60" s="77">
        <f>1444366.3-70548.39</f>
        <v>1373817.9100000001</v>
      </c>
      <c r="K60" s="58">
        <f t="shared" si="7"/>
        <v>3516633.7</v>
      </c>
    </row>
    <row r="61" spans="1:11" s="22" customFormat="1" x14ac:dyDescent="0.25">
      <c r="A61" s="31"/>
      <c r="B61" s="33"/>
      <c r="C61" s="32"/>
      <c r="D61" s="34">
        <v>15914</v>
      </c>
      <c r="E61" s="35" t="s">
        <v>114</v>
      </c>
      <c r="F61" s="77">
        <v>655050</v>
      </c>
      <c r="G61" s="77"/>
      <c r="H61" s="77">
        <f t="shared" si="6"/>
        <v>655050</v>
      </c>
      <c r="I61" s="77">
        <v>156599.9</v>
      </c>
      <c r="J61" s="77">
        <v>156599.9</v>
      </c>
      <c r="K61" s="58">
        <f t="shared" si="7"/>
        <v>498450.1</v>
      </c>
    </row>
    <row r="62" spans="1:11" s="22" customFormat="1" x14ac:dyDescent="0.25">
      <c r="A62" s="31"/>
      <c r="B62" s="73">
        <v>17000</v>
      </c>
      <c r="C62" s="74" t="s">
        <v>115</v>
      </c>
      <c r="D62" s="75"/>
      <c r="E62" s="76"/>
      <c r="F62" s="59">
        <f t="shared" ref="F62:K63" si="44">SUM(F63)</f>
        <v>11432806</v>
      </c>
      <c r="G62" s="59">
        <f t="shared" si="44"/>
        <v>0</v>
      </c>
      <c r="H62" s="59">
        <f t="shared" si="44"/>
        <v>11432806</v>
      </c>
      <c r="I62" s="59">
        <f t="shared" si="44"/>
        <v>5448823.3499999996</v>
      </c>
      <c r="J62" s="59">
        <f t="shared" si="44"/>
        <v>5448823.3499999996</v>
      </c>
      <c r="K62" s="59">
        <f t="shared" si="44"/>
        <v>5983982.6500000004</v>
      </c>
    </row>
    <row r="63" spans="1:11" s="22" customFormat="1" x14ac:dyDescent="0.25">
      <c r="A63" s="31"/>
      <c r="B63" s="32"/>
      <c r="C63" s="50">
        <v>17100</v>
      </c>
      <c r="D63" s="71" t="s">
        <v>116</v>
      </c>
      <c r="E63" s="72"/>
      <c r="F63" s="60">
        <f t="shared" si="44"/>
        <v>11432806</v>
      </c>
      <c r="G63" s="60">
        <f t="shared" si="44"/>
        <v>0</v>
      </c>
      <c r="H63" s="60">
        <f t="shared" si="44"/>
        <v>11432806</v>
      </c>
      <c r="I63" s="60">
        <f t="shared" si="44"/>
        <v>5448823.3499999996</v>
      </c>
      <c r="J63" s="60">
        <f t="shared" si="44"/>
        <v>5448823.3499999996</v>
      </c>
      <c r="K63" s="60">
        <f t="shared" si="44"/>
        <v>5983982.6500000004</v>
      </c>
    </row>
    <row r="64" spans="1:11" s="22" customFormat="1" x14ac:dyDescent="0.25">
      <c r="A64" s="31"/>
      <c r="B64" s="33"/>
      <c r="C64" s="32"/>
      <c r="D64" s="34">
        <v>17101</v>
      </c>
      <c r="E64" s="35" t="s">
        <v>285</v>
      </c>
      <c r="F64" s="77">
        <v>11432806</v>
      </c>
      <c r="G64" s="77"/>
      <c r="H64" s="77">
        <f t="shared" si="6"/>
        <v>11432806</v>
      </c>
      <c r="I64" s="77">
        <v>5448823.3499999996</v>
      </c>
      <c r="J64" s="77">
        <v>5448823.3499999996</v>
      </c>
      <c r="K64" s="58">
        <f t="shared" si="7"/>
        <v>5983982.6500000004</v>
      </c>
    </row>
    <row r="65" spans="1:11" s="22" customFormat="1" x14ac:dyDescent="0.25">
      <c r="A65" s="31"/>
      <c r="B65" s="33"/>
      <c r="C65" s="32"/>
      <c r="D65" s="34"/>
      <c r="E65" s="35"/>
      <c r="F65" s="77"/>
      <c r="G65" s="77"/>
      <c r="H65" s="77"/>
      <c r="I65" s="77"/>
      <c r="J65" s="77"/>
      <c r="K65" s="58"/>
    </row>
    <row r="66" spans="1:11" s="22" customFormat="1" x14ac:dyDescent="0.25">
      <c r="A66" s="23">
        <v>20000</v>
      </c>
      <c r="B66" s="24" t="s">
        <v>117</v>
      </c>
      <c r="C66" s="25"/>
      <c r="D66" s="25"/>
      <c r="E66" s="26"/>
      <c r="F66" s="58">
        <f t="shared" ref="F66:K66" si="45">SUM(F67,F81,F88,F105,F112,F116,F122)</f>
        <v>17338149.460000001</v>
      </c>
      <c r="G66" s="58">
        <f t="shared" si="45"/>
        <v>0</v>
      </c>
      <c r="H66" s="58">
        <f t="shared" si="45"/>
        <v>17338149.460000001</v>
      </c>
      <c r="I66" s="58">
        <f t="shared" si="45"/>
        <v>6740312.4699999997</v>
      </c>
      <c r="J66" s="58">
        <f t="shared" ref="J66" si="46">SUM(J67,J81,J88,J105,J112,J116,J122)</f>
        <v>6735674.0900000008</v>
      </c>
      <c r="K66" s="58">
        <f t="shared" si="45"/>
        <v>10597836.989999998</v>
      </c>
    </row>
    <row r="67" spans="1:11" s="22" customFormat="1" x14ac:dyDescent="0.25">
      <c r="A67" s="31"/>
      <c r="B67" s="73">
        <v>21000</v>
      </c>
      <c r="C67" s="74" t="s">
        <v>118</v>
      </c>
      <c r="D67" s="75"/>
      <c r="E67" s="76"/>
      <c r="F67" s="59">
        <f t="shared" ref="F67:K67" si="47">SUM(F68,F71,F73,F75,F77,F79)</f>
        <v>7526742.1799999997</v>
      </c>
      <c r="G67" s="59">
        <f t="shared" si="47"/>
        <v>0</v>
      </c>
      <c r="H67" s="59">
        <f t="shared" si="47"/>
        <v>7526742.1799999997</v>
      </c>
      <c r="I67" s="59">
        <f t="shared" si="47"/>
        <v>2876008.33</v>
      </c>
      <c r="J67" s="59">
        <f t="shared" ref="J67" si="48">SUM(J68,J71,J73,J75,J77,J79)</f>
        <v>2873341.95</v>
      </c>
      <c r="K67" s="59">
        <f t="shared" si="47"/>
        <v>4650733.8499999996</v>
      </c>
    </row>
    <row r="68" spans="1:11" s="22" customFormat="1" x14ac:dyDescent="0.25">
      <c r="A68" s="31"/>
      <c r="B68" s="32"/>
      <c r="C68" s="50">
        <v>21100</v>
      </c>
      <c r="D68" s="71" t="s">
        <v>119</v>
      </c>
      <c r="E68" s="72"/>
      <c r="F68" s="60">
        <f t="shared" ref="F68:K68" si="49">SUM(F69:F70)</f>
        <v>4129702.18</v>
      </c>
      <c r="G68" s="60">
        <f t="shared" si="49"/>
        <v>0</v>
      </c>
      <c r="H68" s="60">
        <f t="shared" si="49"/>
        <v>4129702.18</v>
      </c>
      <c r="I68" s="60">
        <f t="shared" si="49"/>
        <v>1454302.43</v>
      </c>
      <c r="J68" s="60">
        <f t="shared" ref="J68" si="50">SUM(J69:J70)</f>
        <v>1451636.05</v>
      </c>
      <c r="K68" s="60">
        <f t="shared" si="49"/>
        <v>2675399.75</v>
      </c>
    </row>
    <row r="69" spans="1:11" s="22" customFormat="1" x14ac:dyDescent="0.25">
      <c r="A69" s="31"/>
      <c r="B69" s="33"/>
      <c r="C69" s="32"/>
      <c r="D69" s="34">
        <v>21101</v>
      </c>
      <c r="E69" s="35" t="s">
        <v>286</v>
      </c>
      <c r="F69" s="77">
        <v>4109653.68</v>
      </c>
      <c r="G69" s="77"/>
      <c r="H69" s="77">
        <f t="shared" si="6"/>
        <v>4109653.68</v>
      </c>
      <c r="I69" s="77">
        <v>1450898.26</v>
      </c>
      <c r="J69" s="77">
        <f>1450898.26-2666.38</f>
        <v>1448231.8800000001</v>
      </c>
      <c r="K69" s="58">
        <f t="shared" si="7"/>
        <v>2658755.42</v>
      </c>
    </row>
    <row r="70" spans="1:11" s="22" customFormat="1" x14ac:dyDescent="0.25">
      <c r="A70" s="31"/>
      <c r="B70" s="33"/>
      <c r="C70" s="32"/>
      <c r="D70" s="34">
        <v>21102</v>
      </c>
      <c r="E70" s="35" t="s">
        <v>287</v>
      </c>
      <c r="F70" s="77">
        <v>20048.5</v>
      </c>
      <c r="G70" s="77"/>
      <c r="H70" s="77">
        <f t="shared" si="6"/>
        <v>20048.5</v>
      </c>
      <c r="I70" s="77">
        <v>3404.17</v>
      </c>
      <c r="J70" s="77">
        <v>3404.17</v>
      </c>
      <c r="K70" s="58">
        <f t="shared" si="7"/>
        <v>16644.330000000002</v>
      </c>
    </row>
    <row r="71" spans="1:11" s="22" customFormat="1" x14ac:dyDescent="0.25">
      <c r="A71" s="31"/>
      <c r="B71" s="32"/>
      <c r="C71" s="50">
        <v>21200</v>
      </c>
      <c r="D71" s="71" t="s">
        <v>120</v>
      </c>
      <c r="E71" s="72"/>
      <c r="F71" s="60">
        <f t="shared" ref="F71:K71" si="51">SUM(F72)</f>
        <v>139942.5</v>
      </c>
      <c r="G71" s="60">
        <f t="shared" si="51"/>
        <v>0</v>
      </c>
      <c r="H71" s="60">
        <f t="shared" si="51"/>
        <v>139942.5</v>
      </c>
      <c r="I71" s="60">
        <f t="shared" si="51"/>
        <v>68111.72</v>
      </c>
      <c r="J71" s="60">
        <f t="shared" si="51"/>
        <v>68111.72</v>
      </c>
      <c r="K71" s="60">
        <f t="shared" si="51"/>
        <v>71830.78</v>
      </c>
    </row>
    <row r="72" spans="1:11" s="22" customFormat="1" ht="30" x14ac:dyDescent="0.25">
      <c r="A72" s="31"/>
      <c r="B72" s="33"/>
      <c r="C72" s="32"/>
      <c r="D72" s="34">
        <v>21201</v>
      </c>
      <c r="E72" s="35" t="s">
        <v>120</v>
      </c>
      <c r="F72" s="77">
        <v>139942.5</v>
      </c>
      <c r="G72" s="77"/>
      <c r="H72" s="77">
        <f t="shared" si="6"/>
        <v>139942.5</v>
      </c>
      <c r="I72" s="77">
        <v>68111.72</v>
      </c>
      <c r="J72" s="77">
        <v>68111.72</v>
      </c>
      <c r="K72" s="58">
        <f t="shared" si="7"/>
        <v>71830.78</v>
      </c>
    </row>
    <row r="73" spans="1:11" s="22" customFormat="1" x14ac:dyDescent="0.25">
      <c r="A73" s="31"/>
      <c r="B73" s="32"/>
      <c r="C73" s="50">
        <v>21400</v>
      </c>
      <c r="D73" s="71" t="s">
        <v>121</v>
      </c>
      <c r="E73" s="72"/>
      <c r="F73" s="60">
        <f t="shared" ref="F73:K73" si="52">SUM(F74)</f>
        <v>2082000</v>
      </c>
      <c r="G73" s="60">
        <f t="shared" si="52"/>
        <v>0</v>
      </c>
      <c r="H73" s="60">
        <f t="shared" si="52"/>
        <v>2082000</v>
      </c>
      <c r="I73" s="60">
        <f t="shared" si="52"/>
        <v>768055.8</v>
      </c>
      <c r="J73" s="60">
        <f t="shared" si="52"/>
        <v>768055.8</v>
      </c>
      <c r="K73" s="60">
        <f t="shared" si="52"/>
        <v>1313944.2</v>
      </c>
    </row>
    <row r="74" spans="1:11" s="22" customFormat="1" ht="45" x14ac:dyDescent="0.25">
      <c r="A74" s="31"/>
      <c r="B74" s="33"/>
      <c r="C74" s="32"/>
      <c r="D74" s="34">
        <v>21401</v>
      </c>
      <c r="E74" s="35" t="s">
        <v>122</v>
      </c>
      <c r="F74" s="77">
        <v>2082000</v>
      </c>
      <c r="G74" s="77"/>
      <c r="H74" s="77">
        <f t="shared" si="6"/>
        <v>2082000</v>
      </c>
      <c r="I74" s="77">
        <v>768055.8</v>
      </c>
      <c r="J74" s="77">
        <v>768055.8</v>
      </c>
      <c r="K74" s="58">
        <f t="shared" si="7"/>
        <v>1313944.2</v>
      </c>
    </row>
    <row r="75" spans="1:11" s="22" customFormat="1" x14ac:dyDescent="0.25">
      <c r="A75" s="31"/>
      <c r="B75" s="32"/>
      <c r="C75" s="50">
        <v>21500</v>
      </c>
      <c r="D75" s="71" t="s">
        <v>123</v>
      </c>
      <c r="E75" s="72"/>
      <c r="F75" s="60">
        <f t="shared" ref="F75:K75" si="53">SUM(F76)</f>
        <v>263740</v>
      </c>
      <c r="G75" s="60">
        <f t="shared" si="53"/>
        <v>0</v>
      </c>
      <c r="H75" s="60">
        <f t="shared" si="53"/>
        <v>263740</v>
      </c>
      <c r="I75" s="60">
        <f t="shared" si="53"/>
        <v>112391.5</v>
      </c>
      <c r="J75" s="60">
        <f t="shared" si="53"/>
        <v>112391.5</v>
      </c>
      <c r="K75" s="60">
        <f t="shared" si="53"/>
        <v>151348.5</v>
      </c>
    </row>
    <row r="76" spans="1:11" s="22" customFormat="1" x14ac:dyDescent="0.25">
      <c r="A76" s="31"/>
      <c r="B76" s="33"/>
      <c r="C76" s="32"/>
      <c r="D76" s="34">
        <v>21501</v>
      </c>
      <c r="E76" s="35" t="s">
        <v>124</v>
      </c>
      <c r="F76" s="77">
        <v>263740</v>
      </c>
      <c r="G76" s="77"/>
      <c r="H76" s="77">
        <f t="shared" si="6"/>
        <v>263740</v>
      </c>
      <c r="I76" s="77">
        <v>112391.5</v>
      </c>
      <c r="J76" s="77">
        <v>112391.5</v>
      </c>
      <c r="K76" s="58">
        <f t="shared" si="7"/>
        <v>151348.5</v>
      </c>
    </row>
    <row r="77" spans="1:11" s="22" customFormat="1" x14ac:dyDescent="0.25">
      <c r="A77" s="31"/>
      <c r="B77" s="32"/>
      <c r="C77" s="50">
        <v>21600</v>
      </c>
      <c r="D77" s="71" t="s">
        <v>125</v>
      </c>
      <c r="E77" s="72"/>
      <c r="F77" s="60">
        <f t="shared" ref="F77:K77" si="54">SUM(F78)</f>
        <v>892500</v>
      </c>
      <c r="G77" s="60">
        <f t="shared" si="54"/>
        <v>0</v>
      </c>
      <c r="H77" s="60">
        <f t="shared" si="54"/>
        <v>892500</v>
      </c>
      <c r="I77" s="60">
        <f t="shared" si="54"/>
        <v>456297.88</v>
      </c>
      <c r="J77" s="60">
        <f t="shared" si="54"/>
        <v>456297.88</v>
      </c>
      <c r="K77" s="60">
        <f t="shared" si="54"/>
        <v>436202.12</v>
      </c>
    </row>
    <row r="78" spans="1:11" s="22" customFormat="1" x14ac:dyDescent="0.25">
      <c r="A78" s="31"/>
      <c r="B78" s="33"/>
      <c r="C78" s="32"/>
      <c r="D78" s="34">
        <v>21601</v>
      </c>
      <c r="E78" s="35" t="s">
        <v>125</v>
      </c>
      <c r="F78" s="77">
        <v>892500</v>
      </c>
      <c r="G78" s="77"/>
      <c r="H78" s="77">
        <f t="shared" si="6"/>
        <v>892500</v>
      </c>
      <c r="I78" s="77">
        <v>456297.88</v>
      </c>
      <c r="J78" s="77">
        <v>456297.88</v>
      </c>
      <c r="K78" s="58">
        <f t="shared" si="7"/>
        <v>436202.12</v>
      </c>
    </row>
    <row r="79" spans="1:11" s="22" customFormat="1" x14ac:dyDescent="0.25">
      <c r="A79" s="31"/>
      <c r="B79" s="32"/>
      <c r="C79" s="50">
        <v>21800</v>
      </c>
      <c r="D79" s="71" t="s">
        <v>126</v>
      </c>
      <c r="E79" s="72"/>
      <c r="F79" s="60">
        <f t="shared" ref="F79:K79" si="55">SUM(F80)</f>
        <v>18857.5</v>
      </c>
      <c r="G79" s="60">
        <f t="shared" si="55"/>
        <v>0</v>
      </c>
      <c r="H79" s="60">
        <f t="shared" si="55"/>
        <v>18857.5</v>
      </c>
      <c r="I79" s="60">
        <f t="shared" si="55"/>
        <v>16849</v>
      </c>
      <c r="J79" s="60">
        <f t="shared" si="55"/>
        <v>16849</v>
      </c>
      <c r="K79" s="60">
        <f t="shared" si="55"/>
        <v>2008.5</v>
      </c>
    </row>
    <row r="80" spans="1:11" s="22" customFormat="1" x14ac:dyDescent="0.25">
      <c r="A80" s="31"/>
      <c r="B80" s="33"/>
      <c r="C80" s="32"/>
      <c r="D80" s="34">
        <v>21801</v>
      </c>
      <c r="E80" s="35" t="s">
        <v>127</v>
      </c>
      <c r="F80" s="77">
        <v>18857.5</v>
      </c>
      <c r="G80" s="77"/>
      <c r="H80" s="77">
        <f t="shared" si="6"/>
        <v>18857.5</v>
      </c>
      <c r="I80" s="77">
        <v>16849</v>
      </c>
      <c r="J80" s="77">
        <v>16849</v>
      </c>
      <c r="K80" s="58">
        <f t="shared" si="7"/>
        <v>2008.5</v>
      </c>
    </row>
    <row r="81" spans="1:11" s="22" customFormat="1" x14ac:dyDescent="0.25">
      <c r="A81" s="31"/>
      <c r="B81" s="73">
        <v>22000</v>
      </c>
      <c r="C81" s="74" t="s">
        <v>128</v>
      </c>
      <c r="D81" s="75"/>
      <c r="E81" s="76"/>
      <c r="F81" s="59">
        <f t="shared" ref="F81:K81" si="56">SUM(F82,F86)</f>
        <v>302712.5</v>
      </c>
      <c r="G81" s="59">
        <f t="shared" si="56"/>
        <v>0</v>
      </c>
      <c r="H81" s="59">
        <f t="shared" si="56"/>
        <v>302712.5</v>
      </c>
      <c r="I81" s="59">
        <f t="shared" ref="I81" si="57">SUM(I82,I86)</f>
        <v>129042.22</v>
      </c>
      <c r="J81" s="59">
        <f t="shared" ref="J81" si="58">SUM(J82,J86)</f>
        <v>129042.22</v>
      </c>
      <c r="K81" s="59">
        <f t="shared" si="56"/>
        <v>173670.28000000003</v>
      </c>
    </row>
    <row r="82" spans="1:11" s="22" customFormat="1" x14ac:dyDescent="0.25">
      <c r="A82" s="31"/>
      <c r="B82" s="32"/>
      <c r="C82" s="50">
        <v>22100</v>
      </c>
      <c r="D82" s="71" t="s">
        <v>129</v>
      </c>
      <c r="E82" s="72"/>
      <c r="F82" s="60">
        <f t="shared" ref="F82:K82" si="59">SUM(F83:F85)</f>
        <v>297750</v>
      </c>
      <c r="G82" s="60">
        <f t="shared" si="59"/>
        <v>0</v>
      </c>
      <c r="H82" s="60">
        <f t="shared" si="59"/>
        <v>297750</v>
      </c>
      <c r="I82" s="60">
        <f t="shared" ref="I82" si="60">SUM(I83:I85)</f>
        <v>128456.42</v>
      </c>
      <c r="J82" s="60">
        <f t="shared" ref="J82" si="61">SUM(J83:J85)</f>
        <v>128456.42</v>
      </c>
      <c r="K82" s="60">
        <f t="shared" si="59"/>
        <v>169293.58000000002</v>
      </c>
    </row>
    <row r="83" spans="1:11" s="22" customFormat="1" x14ac:dyDescent="0.25">
      <c r="A83" s="31"/>
      <c r="B83" s="33"/>
      <c r="C83" s="32"/>
      <c r="D83" s="34">
        <v>22104</v>
      </c>
      <c r="E83" s="35" t="s">
        <v>130</v>
      </c>
      <c r="F83" s="77">
        <v>15880</v>
      </c>
      <c r="G83" s="77"/>
      <c r="H83" s="77">
        <f t="shared" ref="H83:H143" si="62">F83+G83</f>
        <v>15880</v>
      </c>
      <c r="I83" s="77">
        <v>7114.08</v>
      </c>
      <c r="J83" s="77">
        <v>7114.08</v>
      </c>
      <c r="K83" s="58">
        <f t="shared" ref="K83:K143" si="63">H83-I83</f>
        <v>8765.92</v>
      </c>
    </row>
    <row r="84" spans="1:11" s="22" customFormat="1" x14ac:dyDescent="0.25">
      <c r="A84" s="31"/>
      <c r="B84" s="33"/>
      <c r="C84" s="32"/>
      <c r="D84" s="34">
        <v>22105</v>
      </c>
      <c r="E84" s="35" t="s">
        <v>131</v>
      </c>
      <c r="F84" s="77">
        <v>248125</v>
      </c>
      <c r="G84" s="77"/>
      <c r="H84" s="77">
        <f t="shared" si="62"/>
        <v>248125</v>
      </c>
      <c r="I84" s="77">
        <v>106217.5</v>
      </c>
      <c r="J84" s="77">
        <v>106217.5</v>
      </c>
      <c r="K84" s="58">
        <f t="shared" si="63"/>
        <v>141907.5</v>
      </c>
    </row>
    <row r="85" spans="1:11" s="22" customFormat="1" x14ac:dyDescent="0.25">
      <c r="A85" s="31"/>
      <c r="B85" s="33"/>
      <c r="C85" s="32"/>
      <c r="D85" s="34">
        <v>22106</v>
      </c>
      <c r="E85" s="35" t="s">
        <v>132</v>
      </c>
      <c r="F85" s="77">
        <v>33745</v>
      </c>
      <c r="G85" s="77"/>
      <c r="H85" s="77">
        <f t="shared" si="62"/>
        <v>33745</v>
      </c>
      <c r="I85" s="77">
        <v>15124.84</v>
      </c>
      <c r="J85" s="77">
        <v>15124.84</v>
      </c>
      <c r="K85" s="58">
        <f t="shared" si="63"/>
        <v>18620.16</v>
      </c>
    </row>
    <row r="86" spans="1:11" s="22" customFormat="1" x14ac:dyDescent="0.25">
      <c r="A86" s="31"/>
      <c r="B86" s="32"/>
      <c r="C86" s="50">
        <v>22300</v>
      </c>
      <c r="D86" s="71" t="s">
        <v>288</v>
      </c>
      <c r="E86" s="72"/>
      <c r="F86" s="60">
        <f t="shared" ref="F86:K86" si="64">SUM(F87)</f>
        <v>4962.5</v>
      </c>
      <c r="G86" s="60">
        <f t="shared" si="64"/>
        <v>0</v>
      </c>
      <c r="H86" s="60">
        <f t="shared" si="64"/>
        <v>4962.5</v>
      </c>
      <c r="I86" s="60">
        <f t="shared" si="64"/>
        <v>585.79999999999995</v>
      </c>
      <c r="J86" s="60">
        <f t="shared" si="64"/>
        <v>585.79999999999995</v>
      </c>
      <c r="K86" s="60">
        <f t="shared" si="64"/>
        <v>4376.7</v>
      </c>
    </row>
    <row r="87" spans="1:11" s="22" customFormat="1" ht="30" x14ac:dyDescent="0.25">
      <c r="A87" s="31"/>
      <c r="B87" s="33"/>
      <c r="C87" s="36"/>
      <c r="D87" s="39">
        <v>22301</v>
      </c>
      <c r="E87" s="40" t="s">
        <v>288</v>
      </c>
      <c r="F87" s="77">
        <v>4962.5</v>
      </c>
      <c r="G87" s="77"/>
      <c r="H87" s="77">
        <f t="shared" si="62"/>
        <v>4962.5</v>
      </c>
      <c r="I87" s="77">
        <v>585.79999999999995</v>
      </c>
      <c r="J87" s="77">
        <v>585.79999999999995</v>
      </c>
      <c r="K87" s="58">
        <f t="shared" si="63"/>
        <v>4376.7</v>
      </c>
    </row>
    <row r="88" spans="1:11" s="22" customFormat="1" x14ac:dyDescent="0.25">
      <c r="A88" s="31"/>
      <c r="B88" s="73">
        <v>24000</v>
      </c>
      <c r="C88" s="74" t="s">
        <v>289</v>
      </c>
      <c r="D88" s="75"/>
      <c r="E88" s="76"/>
      <c r="F88" s="59">
        <f t="shared" ref="F88:K88" si="65">SUM(F89,F91,F93,F95,F97,F99,F101,F103)</f>
        <v>627167.5</v>
      </c>
      <c r="G88" s="59">
        <f t="shared" si="65"/>
        <v>0</v>
      </c>
      <c r="H88" s="59">
        <f t="shared" si="65"/>
        <v>627167.5</v>
      </c>
      <c r="I88" s="59">
        <f t="shared" ref="I88" si="66">SUM(I89,I91,I93,I95,I97,I99,I101,I103)</f>
        <v>196007.69</v>
      </c>
      <c r="J88" s="59">
        <f t="shared" ref="J88" si="67">SUM(J89,J91,J93,J95,J97,J99,J101,J103)</f>
        <v>196007.69</v>
      </c>
      <c r="K88" s="59">
        <f t="shared" si="65"/>
        <v>431159.80999999994</v>
      </c>
    </row>
    <row r="89" spans="1:11" s="22" customFormat="1" x14ac:dyDescent="0.25">
      <c r="A89" s="31"/>
      <c r="B89" s="32"/>
      <c r="C89" s="50">
        <v>24200</v>
      </c>
      <c r="D89" s="71" t="s">
        <v>133</v>
      </c>
      <c r="E89" s="72"/>
      <c r="F89" s="60">
        <f t="shared" ref="F89:K89" si="68">SUM(F90)</f>
        <v>0</v>
      </c>
      <c r="G89" s="60">
        <f t="shared" si="68"/>
        <v>0</v>
      </c>
      <c r="H89" s="60">
        <f t="shared" si="68"/>
        <v>0</v>
      </c>
      <c r="I89" s="60">
        <f t="shared" si="68"/>
        <v>0</v>
      </c>
      <c r="J89" s="60">
        <f t="shared" si="68"/>
        <v>0</v>
      </c>
      <c r="K89" s="60">
        <f t="shared" si="68"/>
        <v>0</v>
      </c>
    </row>
    <row r="90" spans="1:11" s="22" customFormat="1" x14ac:dyDescent="0.25">
      <c r="A90" s="31"/>
      <c r="B90" s="33"/>
      <c r="C90" s="32"/>
      <c r="D90" s="34">
        <v>24201</v>
      </c>
      <c r="E90" s="35" t="s">
        <v>133</v>
      </c>
      <c r="F90" s="77">
        <v>0</v>
      </c>
      <c r="G90" s="77"/>
      <c r="H90" s="77">
        <f t="shared" si="62"/>
        <v>0</v>
      </c>
      <c r="I90" s="77">
        <v>0</v>
      </c>
      <c r="J90" s="77">
        <v>0</v>
      </c>
      <c r="K90" s="58">
        <f t="shared" si="63"/>
        <v>0</v>
      </c>
    </row>
    <row r="91" spans="1:11" s="22" customFormat="1" x14ac:dyDescent="0.25">
      <c r="A91" s="31"/>
      <c r="B91" s="32"/>
      <c r="C91" s="50">
        <v>24300</v>
      </c>
      <c r="D91" s="71" t="s">
        <v>134</v>
      </c>
      <c r="E91" s="72"/>
      <c r="F91" s="60">
        <f t="shared" ref="F91:K91" si="69">SUM(F92)</f>
        <v>0</v>
      </c>
      <c r="G91" s="60">
        <f t="shared" si="69"/>
        <v>0</v>
      </c>
      <c r="H91" s="60">
        <f t="shared" si="69"/>
        <v>0</v>
      </c>
      <c r="I91" s="60">
        <f t="shared" si="69"/>
        <v>0</v>
      </c>
      <c r="J91" s="60">
        <f t="shared" si="69"/>
        <v>0</v>
      </c>
      <c r="K91" s="60">
        <f t="shared" si="69"/>
        <v>0</v>
      </c>
    </row>
    <row r="92" spans="1:11" s="22" customFormat="1" x14ac:dyDescent="0.25">
      <c r="A92" s="31"/>
      <c r="B92" s="33"/>
      <c r="C92" s="32"/>
      <c r="D92" s="34">
        <v>24301</v>
      </c>
      <c r="E92" s="35" t="s">
        <v>134</v>
      </c>
      <c r="F92" s="77">
        <v>0</v>
      </c>
      <c r="G92" s="77"/>
      <c r="H92" s="77">
        <f t="shared" si="62"/>
        <v>0</v>
      </c>
      <c r="I92" s="77">
        <v>0</v>
      </c>
      <c r="J92" s="77">
        <v>0</v>
      </c>
      <c r="K92" s="58">
        <f t="shared" si="63"/>
        <v>0</v>
      </c>
    </row>
    <row r="93" spans="1:11" s="22" customFormat="1" x14ac:dyDescent="0.25">
      <c r="A93" s="31"/>
      <c r="B93" s="32"/>
      <c r="C93" s="50">
        <v>24400</v>
      </c>
      <c r="D93" s="71" t="s">
        <v>135</v>
      </c>
      <c r="E93" s="72"/>
      <c r="F93" s="60">
        <f t="shared" ref="F93:K93" si="70">SUM(F94)</f>
        <v>0</v>
      </c>
      <c r="G93" s="60">
        <f t="shared" si="70"/>
        <v>0</v>
      </c>
      <c r="H93" s="60">
        <f t="shared" si="70"/>
        <v>0</v>
      </c>
      <c r="I93" s="60">
        <f t="shared" si="70"/>
        <v>0</v>
      </c>
      <c r="J93" s="60">
        <f t="shared" si="70"/>
        <v>0</v>
      </c>
      <c r="K93" s="60">
        <f t="shared" si="70"/>
        <v>0</v>
      </c>
    </row>
    <row r="94" spans="1:11" s="22" customFormat="1" x14ac:dyDescent="0.25">
      <c r="A94" s="31"/>
      <c r="B94" s="33"/>
      <c r="C94" s="32"/>
      <c r="D94" s="34">
        <v>24401</v>
      </c>
      <c r="E94" s="35" t="s">
        <v>135</v>
      </c>
      <c r="F94" s="77">
        <v>0</v>
      </c>
      <c r="G94" s="77"/>
      <c r="H94" s="77">
        <f t="shared" si="62"/>
        <v>0</v>
      </c>
      <c r="I94" s="77">
        <v>0</v>
      </c>
      <c r="J94" s="77">
        <v>0</v>
      </c>
      <c r="K94" s="58">
        <f t="shared" si="63"/>
        <v>0</v>
      </c>
    </row>
    <row r="95" spans="1:11" s="22" customFormat="1" x14ac:dyDescent="0.25">
      <c r="A95" s="31"/>
      <c r="B95" s="32"/>
      <c r="C95" s="50">
        <v>24500</v>
      </c>
      <c r="D95" s="71" t="s">
        <v>136</v>
      </c>
      <c r="E95" s="72"/>
      <c r="F95" s="60">
        <f t="shared" ref="F95:K95" si="71">SUM(F96)</f>
        <v>0</v>
      </c>
      <c r="G95" s="60">
        <f t="shared" si="71"/>
        <v>0</v>
      </c>
      <c r="H95" s="60">
        <f t="shared" si="71"/>
        <v>0</v>
      </c>
      <c r="I95" s="60">
        <f t="shared" si="71"/>
        <v>0</v>
      </c>
      <c r="J95" s="60">
        <f t="shared" si="71"/>
        <v>0</v>
      </c>
      <c r="K95" s="60">
        <f t="shared" si="71"/>
        <v>0</v>
      </c>
    </row>
    <row r="96" spans="1:11" s="22" customFormat="1" x14ac:dyDescent="0.25">
      <c r="A96" s="31"/>
      <c r="B96" s="33"/>
      <c r="C96" s="32"/>
      <c r="D96" s="34">
        <v>24501</v>
      </c>
      <c r="E96" s="35" t="s">
        <v>136</v>
      </c>
      <c r="F96" s="77">
        <v>0</v>
      </c>
      <c r="G96" s="77"/>
      <c r="H96" s="77">
        <f t="shared" si="62"/>
        <v>0</v>
      </c>
      <c r="I96" s="77">
        <v>0</v>
      </c>
      <c r="J96" s="77">
        <v>0</v>
      </c>
      <c r="K96" s="58">
        <f t="shared" si="63"/>
        <v>0</v>
      </c>
    </row>
    <row r="97" spans="1:11" s="22" customFormat="1" x14ac:dyDescent="0.25">
      <c r="A97" s="31"/>
      <c r="B97" s="32"/>
      <c r="C97" s="50">
        <v>24600</v>
      </c>
      <c r="D97" s="71" t="s">
        <v>137</v>
      </c>
      <c r="E97" s="72"/>
      <c r="F97" s="60">
        <f t="shared" ref="F97:K97" si="72">SUM(F98)</f>
        <v>413780</v>
      </c>
      <c r="G97" s="60">
        <f t="shared" si="72"/>
        <v>0</v>
      </c>
      <c r="H97" s="60">
        <f t="shared" si="72"/>
        <v>413780</v>
      </c>
      <c r="I97" s="60">
        <f t="shared" si="72"/>
        <v>118560.78</v>
      </c>
      <c r="J97" s="60">
        <f t="shared" si="72"/>
        <v>118560.78</v>
      </c>
      <c r="K97" s="60">
        <f t="shared" si="72"/>
        <v>295219.21999999997</v>
      </c>
    </row>
    <row r="98" spans="1:11" s="22" customFormat="1" x14ac:dyDescent="0.25">
      <c r="A98" s="31"/>
      <c r="B98" s="33"/>
      <c r="C98" s="32"/>
      <c r="D98" s="34">
        <v>24601</v>
      </c>
      <c r="E98" s="35" t="s">
        <v>138</v>
      </c>
      <c r="F98" s="77">
        <v>413780</v>
      </c>
      <c r="G98" s="77"/>
      <c r="H98" s="77">
        <f t="shared" si="62"/>
        <v>413780</v>
      </c>
      <c r="I98" s="77">
        <v>118560.78</v>
      </c>
      <c r="J98" s="77">
        <v>118560.78</v>
      </c>
      <c r="K98" s="58">
        <f t="shared" si="63"/>
        <v>295219.21999999997</v>
      </c>
    </row>
    <row r="99" spans="1:11" s="22" customFormat="1" x14ac:dyDescent="0.25">
      <c r="A99" s="31"/>
      <c r="B99" s="32"/>
      <c r="C99" s="50">
        <v>24700</v>
      </c>
      <c r="D99" s="71" t="s">
        <v>139</v>
      </c>
      <c r="E99" s="72"/>
      <c r="F99" s="60">
        <f t="shared" ref="F99:K99" si="73">SUM(F100)</f>
        <v>14887.5</v>
      </c>
      <c r="G99" s="60">
        <f t="shared" si="73"/>
        <v>0</v>
      </c>
      <c r="H99" s="60">
        <f t="shared" si="73"/>
        <v>14887.5</v>
      </c>
      <c r="I99" s="60">
        <f t="shared" si="73"/>
        <v>2882.46</v>
      </c>
      <c r="J99" s="60">
        <f t="shared" si="73"/>
        <v>2882.46</v>
      </c>
      <c r="K99" s="60">
        <f t="shared" si="73"/>
        <v>12005.04</v>
      </c>
    </row>
    <row r="100" spans="1:11" s="22" customFormat="1" x14ac:dyDescent="0.25">
      <c r="A100" s="31"/>
      <c r="B100" s="33"/>
      <c r="C100" s="32"/>
      <c r="D100" s="34">
        <v>24701</v>
      </c>
      <c r="E100" s="35" t="s">
        <v>139</v>
      </c>
      <c r="F100" s="77">
        <v>14887.5</v>
      </c>
      <c r="G100" s="77"/>
      <c r="H100" s="77">
        <f t="shared" si="62"/>
        <v>14887.5</v>
      </c>
      <c r="I100" s="77">
        <v>2882.46</v>
      </c>
      <c r="J100" s="77">
        <v>2882.46</v>
      </c>
      <c r="K100" s="58">
        <f t="shared" si="63"/>
        <v>12005.04</v>
      </c>
    </row>
    <row r="101" spans="1:11" s="22" customFormat="1" x14ac:dyDescent="0.25">
      <c r="A101" s="31"/>
      <c r="B101" s="32"/>
      <c r="C101" s="50">
        <v>24800</v>
      </c>
      <c r="D101" s="71" t="s">
        <v>140</v>
      </c>
      <c r="E101" s="72"/>
      <c r="F101" s="60">
        <f t="shared" ref="F101:K101" si="74">SUM(F102)</f>
        <v>24812.5</v>
      </c>
      <c r="G101" s="60">
        <f t="shared" si="74"/>
        <v>0</v>
      </c>
      <c r="H101" s="60">
        <f t="shared" si="74"/>
        <v>24812.5</v>
      </c>
      <c r="I101" s="60">
        <f t="shared" si="74"/>
        <v>9212.7199999999993</v>
      </c>
      <c r="J101" s="60">
        <f t="shared" si="74"/>
        <v>9212.7199999999993</v>
      </c>
      <c r="K101" s="60">
        <f t="shared" si="74"/>
        <v>15599.78</v>
      </c>
    </row>
    <row r="102" spans="1:11" s="22" customFormat="1" x14ac:dyDescent="0.25">
      <c r="A102" s="31"/>
      <c r="B102" s="33"/>
      <c r="C102" s="32"/>
      <c r="D102" s="34">
        <v>24801</v>
      </c>
      <c r="E102" s="35" t="s">
        <v>140</v>
      </c>
      <c r="F102" s="77">
        <v>24812.5</v>
      </c>
      <c r="G102" s="77"/>
      <c r="H102" s="77">
        <f t="shared" si="62"/>
        <v>24812.5</v>
      </c>
      <c r="I102" s="77">
        <v>9212.7199999999993</v>
      </c>
      <c r="J102" s="77">
        <v>9212.7199999999993</v>
      </c>
      <c r="K102" s="58">
        <f t="shared" si="63"/>
        <v>15599.78</v>
      </c>
    </row>
    <row r="103" spans="1:11" s="22" customFormat="1" x14ac:dyDescent="0.25">
      <c r="A103" s="31"/>
      <c r="B103" s="32"/>
      <c r="C103" s="50">
        <v>24900</v>
      </c>
      <c r="D103" s="71" t="s">
        <v>141</v>
      </c>
      <c r="E103" s="72"/>
      <c r="F103" s="60">
        <f t="shared" ref="F103:K103" si="75">SUM(F104)</f>
        <v>173687.5</v>
      </c>
      <c r="G103" s="60">
        <f t="shared" si="75"/>
        <v>0</v>
      </c>
      <c r="H103" s="60">
        <f t="shared" si="75"/>
        <v>173687.5</v>
      </c>
      <c r="I103" s="60">
        <f t="shared" si="75"/>
        <v>65351.73</v>
      </c>
      <c r="J103" s="60">
        <f t="shared" si="75"/>
        <v>65351.73</v>
      </c>
      <c r="K103" s="60">
        <f t="shared" si="75"/>
        <v>108335.76999999999</v>
      </c>
    </row>
    <row r="104" spans="1:11" s="22" customFormat="1" ht="30" x14ac:dyDescent="0.25">
      <c r="A104" s="31"/>
      <c r="B104" s="33"/>
      <c r="C104" s="32"/>
      <c r="D104" s="34">
        <v>24901</v>
      </c>
      <c r="E104" s="35" t="s">
        <v>141</v>
      </c>
      <c r="F104" s="77">
        <v>173687.5</v>
      </c>
      <c r="G104" s="77"/>
      <c r="H104" s="77">
        <f t="shared" si="62"/>
        <v>173687.5</v>
      </c>
      <c r="I104" s="77">
        <v>65351.73</v>
      </c>
      <c r="J104" s="77">
        <v>65351.73</v>
      </c>
      <c r="K104" s="58">
        <f t="shared" si="63"/>
        <v>108335.76999999999</v>
      </c>
    </row>
    <row r="105" spans="1:11" s="22" customFormat="1" x14ac:dyDescent="0.25">
      <c r="A105" s="31"/>
      <c r="B105" s="73">
        <v>25000</v>
      </c>
      <c r="C105" s="74" t="s">
        <v>142</v>
      </c>
      <c r="D105" s="75"/>
      <c r="E105" s="76"/>
      <c r="F105" s="59">
        <f t="shared" ref="F105:K105" si="76">SUM(F106,F108,F110)</f>
        <v>208425</v>
      </c>
      <c r="G105" s="59">
        <f t="shared" si="76"/>
        <v>0</v>
      </c>
      <c r="H105" s="59">
        <f t="shared" si="76"/>
        <v>208425</v>
      </c>
      <c r="I105" s="59">
        <f t="shared" ref="I105" si="77">SUM(I106,I108,I110)</f>
        <v>70650.399999999994</v>
      </c>
      <c r="J105" s="59">
        <f t="shared" ref="J105" si="78">SUM(J106,J108,J110)</f>
        <v>70650.399999999994</v>
      </c>
      <c r="K105" s="59">
        <f t="shared" si="76"/>
        <v>137774.6</v>
      </c>
    </row>
    <row r="106" spans="1:11" s="22" customFormat="1" x14ac:dyDescent="0.25">
      <c r="A106" s="31"/>
      <c r="B106" s="32"/>
      <c r="C106" s="50">
        <v>25300</v>
      </c>
      <c r="D106" s="71" t="s">
        <v>143</v>
      </c>
      <c r="E106" s="72"/>
      <c r="F106" s="60">
        <f t="shared" ref="F106:K106" si="79">SUM(F107)</f>
        <v>109175</v>
      </c>
      <c r="G106" s="60">
        <f t="shared" si="79"/>
        <v>0</v>
      </c>
      <c r="H106" s="60">
        <f t="shared" si="79"/>
        <v>109175</v>
      </c>
      <c r="I106" s="60">
        <f t="shared" si="79"/>
        <v>23877.439999999999</v>
      </c>
      <c r="J106" s="60">
        <f t="shared" si="79"/>
        <v>23877.439999999999</v>
      </c>
      <c r="K106" s="60">
        <f t="shared" si="79"/>
        <v>85297.56</v>
      </c>
    </row>
    <row r="107" spans="1:11" s="22" customFormat="1" x14ac:dyDescent="0.25">
      <c r="A107" s="31"/>
      <c r="B107" s="33"/>
      <c r="C107" s="32"/>
      <c r="D107" s="34">
        <v>25301</v>
      </c>
      <c r="E107" s="35" t="s">
        <v>143</v>
      </c>
      <c r="F107" s="77">
        <v>109175</v>
      </c>
      <c r="G107" s="77"/>
      <c r="H107" s="77">
        <f t="shared" si="62"/>
        <v>109175</v>
      </c>
      <c r="I107" s="77">
        <v>23877.439999999999</v>
      </c>
      <c r="J107" s="77">
        <v>23877.439999999999</v>
      </c>
      <c r="K107" s="58">
        <f t="shared" si="63"/>
        <v>85297.56</v>
      </c>
    </row>
    <row r="108" spans="1:11" s="22" customFormat="1" x14ac:dyDescent="0.25">
      <c r="A108" s="31"/>
      <c r="B108" s="32"/>
      <c r="C108" s="50">
        <v>25400</v>
      </c>
      <c r="D108" s="71" t="s">
        <v>144</v>
      </c>
      <c r="E108" s="72"/>
      <c r="F108" s="60">
        <f t="shared" ref="F108:K108" si="80">SUM(F109)</f>
        <v>89325</v>
      </c>
      <c r="G108" s="60">
        <f t="shared" si="80"/>
        <v>0</v>
      </c>
      <c r="H108" s="60">
        <f t="shared" si="80"/>
        <v>89325</v>
      </c>
      <c r="I108" s="60">
        <f t="shared" si="80"/>
        <v>43071.68</v>
      </c>
      <c r="J108" s="60">
        <f t="shared" si="80"/>
        <v>43071.68</v>
      </c>
      <c r="K108" s="60">
        <f t="shared" si="80"/>
        <v>46253.32</v>
      </c>
    </row>
    <row r="109" spans="1:11" s="22" customFormat="1" ht="30" x14ac:dyDescent="0.25">
      <c r="A109" s="31"/>
      <c r="B109" s="33"/>
      <c r="C109" s="32"/>
      <c r="D109" s="34">
        <v>25401</v>
      </c>
      <c r="E109" s="35" t="s">
        <v>144</v>
      </c>
      <c r="F109" s="77">
        <v>89325</v>
      </c>
      <c r="G109" s="77"/>
      <c r="H109" s="77">
        <f t="shared" si="62"/>
        <v>89325</v>
      </c>
      <c r="I109" s="77">
        <v>43071.68</v>
      </c>
      <c r="J109" s="77">
        <v>43071.68</v>
      </c>
      <c r="K109" s="58">
        <f t="shared" si="63"/>
        <v>46253.32</v>
      </c>
    </row>
    <row r="110" spans="1:11" s="22" customFormat="1" x14ac:dyDescent="0.25">
      <c r="A110" s="31"/>
      <c r="B110" s="32"/>
      <c r="C110" s="50">
        <v>25500</v>
      </c>
      <c r="D110" s="71" t="s">
        <v>145</v>
      </c>
      <c r="E110" s="72"/>
      <c r="F110" s="60">
        <f t="shared" ref="F110:K110" si="81">SUM(F111)</f>
        <v>9925</v>
      </c>
      <c r="G110" s="60">
        <f t="shared" si="81"/>
        <v>0</v>
      </c>
      <c r="H110" s="60">
        <f t="shared" si="81"/>
        <v>9925</v>
      </c>
      <c r="I110" s="60">
        <f t="shared" si="81"/>
        <v>3701.28</v>
      </c>
      <c r="J110" s="60">
        <f t="shared" si="81"/>
        <v>3701.28</v>
      </c>
      <c r="K110" s="60">
        <f t="shared" si="81"/>
        <v>6223.7199999999993</v>
      </c>
    </row>
    <row r="111" spans="1:11" s="22" customFormat="1" ht="30" x14ac:dyDescent="0.25">
      <c r="A111" s="31"/>
      <c r="B111" s="33"/>
      <c r="C111" s="32"/>
      <c r="D111" s="34">
        <v>25501</v>
      </c>
      <c r="E111" s="35" t="s">
        <v>145</v>
      </c>
      <c r="F111" s="77">
        <v>9925</v>
      </c>
      <c r="G111" s="77"/>
      <c r="H111" s="77">
        <f t="shared" si="62"/>
        <v>9925</v>
      </c>
      <c r="I111" s="77">
        <v>3701.28</v>
      </c>
      <c r="J111" s="77">
        <v>3701.28</v>
      </c>
      <c r="K111" s="58">
        <f t="shared" si="63"/>
        <v>6223.7199999999993</v>
      </c>
    </row>
    <row r="112" spans="1:11" s="22" customFormat="1" x14ac:dyDescent="0.25">
      <c r="A112" s="31"/>
      <c r="B112" s="73">
        <v>26000</v>
      </c>
      <c r="C112" s="74" t="s">
        <v>146</v>
      </c>
      <c r="D112" s="75"/>
      <c r="E112" s="76"/>
      <c r="F112" s="59">
        <f t="shared" ref="F112:K112" si="82">SUM(F113)</f>
        <v>6767785</v>
      </c>
      <c r="G112" s="59">
        <f t="shared" si="82"/>
        <v>0</v>
      </c>
      <c r="H112" s="59">
        <f t="shared" si="82"/>
        <v>6767785</v>
      </c>
      <c r="I112" s="59">
        <f t="shared" si="82"/>
        <v>3031147.62</v>
      </c>
      <c r="J112" s="59">
        <f t="shared" si="82"/>
        <v>3031147.62</v>
      </c>
      <c r="K112" s="59">
        <f t="shared" si="82"/>
        <v>3736637.38</v>
      </c>
    </row>
    <row r="113" spans="1:11" s="22" customFormat="1" x14ac:dyDescent="0.25">
      <c r="A113" s="31"/>
      <c r="B113" s="32"/>
      <c r="C113" s="50">
        <v>26100</v>
      </c>
      <c r="D113" s="71" t="s">
        <v>146</v>
      </c>
      <c r="E113" s="72"/>
      <c r="F113" s="60">
        <f t="shared" ref="F113:K113" si="83">SUM(F114:F115)</f>
        <v>6767785</v>
      </c>
      <c r="G113" s="60">
        <f t="shared" si="83"/>
        <v>0</v>
      </c>
      <c r="H113" s="60">
        <f t="shared" si="83"/>
        <v>6767785</v>
      </c>
      <c r="I113" s="60">
        <f t="shared" ref="I113" si="84">SUM(I114:I115)</f>
        <v>3031147.62</v>
      </c>
      <c r="J113" s="60">
        <f t="shared" ref="J113" si="85">SUM(J114:J115)</f>
        <v>3031147.62</v>
      </c>
      <c r="K113" s="60">
        <f t="shared" si="83"/>
        <v>3736637.38</v>
      </c>
    </row>
    <row r="114" spans="1:11" s="22" customFormat="1" x14ac:dyDescent="0.25">
      <c r="A114" s="31"/>
      <c r="B114" s="33"/>
      <c r="C114" s="32"/>
      <c r="D114" s="34">
        <v>26101</v>
      </c>
      <c r="E114" s="35" t="s">
        <v>147</v>
      </c>
      <c r="F114" s="77">
        <v>6757860</v>
      </c>
      <c r="G114" s="77"/>
      <c r="H114" s="77">
        <f t="shared" si="62"/>
        <v>6757860</v>
      </c>
      <c r="I114" s="77">
        <v>3021656.44</v>
      </c>
      <c r="J114" s="77">
        <v>3021656.44</v>
      </c>
      <c r="K114" s="58">
        <f t="shared" si="63"/>
        <v>3736203.56</v>
      </c>
    </row>
    <row r="115" spans="1:11" s="22" customFormat="1" x14ac:dyDescent="0.25">
      <c r="A115" s="31"/>
      <c r="B115" s="33"/>
      <c r="C115" s="32"/>
      <c r="D115" s="34">
        <v>26102</v>
      </c>
      <c r="E115" s="35" t="s">
        <v>148</v>
      </c>
      <c r="F115" s="77">
        <v>9925</v>
      </c>
      <c r="G115" s="77"/>
      <c r="H115" s="77">
        <f t="shared" si="62"/>
        <v>9925</v>
      </c>
      <c r="I115" s="77">
        <v>9491.18</v>
      </c>
      <c r="J115" s="77">
        <v>9491.18</v>
      </c>
      <c r="K115" s="58">
        <f t="shared" si="63"/>
        <v>433.81999999999971</v>
      </c>
    </row>
    <row r="116" spans="1:11" s="22" customFormat="1" x14ac:dyDescent="0.25">
      <c r="A116" s="31"/>
      <c r="B116" s="73">
        <v>27000</v>
      </c>
      <c r="C116" s="74" t="s">
        <v>149</v>
      </c>
      <c r="D116" s="75"/>
      <c r="E116" s="76"/>
      <c r="F116" s="59">
        <f t="shared" ref="F116:K116" si="86">SUM(F117,F120)</f>
        <v>423003.5</v>
      </c>
      <c r="G116" s="59">
        <f t="shared" si="86"/>
        <v>0</v>
      </c>
      <c r="H116" s="59">
        <f t="shared" si="86"/>
        <v>423003.5</v>
      </c>
      <c r="I116" s="59">
        <f t="shared" ref="I116" si="87">SUM(I117,I120)</f>
        <v>0</v>
      </c>
      <c r="J116" s="59">
        <f t="shared" ref="J116" si="88">SUM(J117,J120)</f>
        <v>0</v>
      </c>
      <c r="K116" s="59">
        <f t="shared" si="86"/>
        <v>423003.5</v>
      </c>
    </row>
    <row r="117" spans="1:11" s="22" customFormat="1" x14ac:dyDescent="0.25">
      <c r="A117" s="31"/>
      <c r="B117" s="32"/>
      <c r="C117" s="50">
        <v>27100</v>
      </c>
      <c r="D117" s="71" t="s">
        <v>150</v>
      </c>
      <c r="E117" s="72"/>
      <c r="F117" s="60">
        <f t="shared" ref="F117:K117" si="89">SUM(F118:F119)</f>
        <v>421812.5</v>
      </c>
      <c r="G117" s="60">
        <f t="shared" si="89"/>
        <v>0</v>
      </c>
      <c r="H117" s="60">
        <f t="shared" si="89"/>
        <v>421812.5</v>
      </c>
      <c r="I117" s="60">
        <f t="shared" ref="I117" si="90">SUM(I118:I119)</f>
        <v>0</v>
      </c>
      <c r="J117" s="60">
        <f t="shared" ref="J117" si="91">SUM(J118:J119)</f>
        <v>0</v>
      </c>
      <c r="K117" s="60">
        <f t="shared" si="89"/>
        <v>421812.5</v>
      </c>
    </row>
    <row r="118" spans="1:11" s="22" customFormat="1" x14ac:dyDescent="0.25">
      <c r="A118" s="31"/>
      <c r="B118" s="33"/>
      <c r="C118" s="32"/>
      <c r="D118" s="34">
        <v>27101</v>
      </c>
      <c r="E118" s="35" t="s">
        <v>150</v>
      </c>
      <c r="F118" s="77">
        <v>372187.5</v>
      </c>
      <c r="G118" s="77"/>
      <c r="H118" s="77">
        <f t="shared" si="62"/>
        <v>372187.5</v>
      </c>
      <c r="I118" s="77">
        <v>0</v>
      </c>
      <c r="J118" s="77">
        <v>0</v>
      </c>
      <c r="K118" s="58">
        <f t="shared" si="63"/>
        <v>372187.5</v>
      </c>
    </row>
    <row r="119" spans="1:11" s="22" customFormat="1" ht="30" x14ac:dyDescent="0.25">
      <c r="A119" s="31"/>
      <c r="B119" s="33"/>
      <c r="C119" s="32"/>
      <c r="D119" s="34">
        <v>27102</v>
      </c>
      <c r="E119" s="40" t="s">
        <v>151</v>
      </c>
      <c r="F119" s="77">
        <v>49625</v>
      </c>
      <c r="G119" s="77"/>
      <c r="H119" s="77">
        <f t="shared" si="62"/>
        <v>49625</v>
      </c>
      <c r="I119" s="77">
        <v>0</v>
      </c>
      <c r="J119" s="77">
        <v>0</v>
      </c>
      <c r="K119" s="58">
        <f t="shared" si="63"/>
        <v>49625</v>
      </c>
    </row>
    <row r="120" spans="1:11" s="22" customFormat="1" x14ac:dyDescent="0.25">
      <c r="A120" s="31"/>
      <c r="B120" s="32"/>
      <c r="C120" s="50">
        <v>27300</v>
      </c>
      <c r="D120" s="71" t="s">
        <v>152</v>
      </c>
      <c r="E120" s="72"/>
      <c r="F120" s="60">
        <f t="shared" ref="F120:K120" si="92">SUM(F121)</f>
        <v>1191</v>
      </c>
      <c r="G120" s="60">
        <f t="shared" si="92"/>
        <v>0</v>
      </c>
      <c r="H120" s="60">
        <f t="shared" si="92"/>
        <v>1191</v>
      </c>
      <c r="I120" s="60">
        <f t="shared" si="92"/>
        <v>0</v>
      </c>
      <c r="J120" s="60">
        <f t="shared" si="92"/>
        <v>0</v>
      </c>
      <c r="K120" s="60">
        <f t="shared" si="92"/>
        <v>1191</v>
      </c>
    </row>
    <row r="121" spans="1:11" s="22" customFormat="1" x14ac:dyDescent="0.25">
      <c r="A121" s="31"/>
      <c r="B121" s="33"/>
      <c r="C121" s="32"/>
      <c r="D121" s="34">
        <v>27301</v>
      </c>
      <c r="E121" s="35" t="s">
        <v>152</v>
      </c>
      <c r="F121" s="77">
        <v>1191</v>
      </c>
      <c r="G121" s="77"/>
      <c r="H121" s="77">
        <f t="shared" si="62"/>
        <v>1191</v>
      </c>
      <c r="I121" s="77">
        <v>0</v>
      </c>
      <c r="J121" s="77">
        <v>0</v>
      </c>
      <c r="K121" s="58">
        <f t="shared" si="63"/>
        <v>1191</v>
      </c>
    </row>
    <row r="122" spans="1:11" s="22" customFormat="1" x14ac:dyDescent="0.25">
      <c r="A122" s="31"/>
      <c r="B122" s="73">
        <v>29000</v>
      </c>
      <c r="C122" s="74" t="s">
        <v>153</v>
      </c>
      <c r="D122" s="75"/>
      <c r="E122" s="76"/>
      <c r="F122" s="59">
        <f t="shared" ref="F122:K122" si="93">SUM(F123,F125,F127,F130,F132,F134)</f>
        <v>1482313.78</v>
      </c>
      <c r="G122" s="59">
        <f t="shared" si="93"/>
        <v>0</v>
      </c>
      <c r="H122" s="59">
        <f t="shared" si="93"/>
        <v>1482313.78</v>
      </c>
      <c r="I122" s="59">
        <f t="shared" ref="I122" si="94">SUM(I123,I125,I127,I130,I132,I134)</f>
        <v>437456.21</v>
      </c>
      <c r="J122" s="59">
        <f t="shared" ref="J122" si="95">SUM(J123,J125,J127,J130,J132,J134)</f>
        <v>435484.21</v>
      </c>
      <c r="K122" s="59">
        <f t="shared" si="93"/>
        <v>1044857.5700000001</v>
      </c>
    </row>
    <row r="123" spans="1:11" s="22" customFormat="1" x14ac:dyDescent="0.25">
      <c r="A123" s="31"/>
      <c r="B123" s="32"/>
      <c r="C123" s="50">
        <v>29100</v>
      </c>
      <c r="D123" s="71" t="s">
        <v>154</v>
      </c>
      <c r="E123" s="72"/>
      <c r="F123" s="60">
        <f t="shared" ref="F123:K123" si="96">SUM(F124)</f>
        <v>27790</v>
      </c>
      <c r="G123" s="60">
        <f t="shared" si="96"/>
        <v>0</v>
      </c>
      <c r="H123" s="60">
        <f t="shared" si="96"/>
        <v>27790</v>
      </c>
      <c r="I123" s="60">
        <f t="shared" si="96"/>
        <v>5719.78</v>
      </c>
      <c r="J123" s="60">
        <f t="shared" si="96"/>
        <v>5719.78</v>
      </c>
      <c r="K123" s="60">
        <f t="shared" si="96"/>
        <v>22070.22</v>
      </c>
    </row>
    <row r="124" spans="1:11" s="22" customFormat="1" x14ac:dyDescent="0.25">
      <c r="A124" s="31"/>
      <c r="B124" s="33"/>
      <c r="C124" s="32"/>
      <c r="D124" s="34">
        <v>29101</v>
      </c>
      <c r="E124" s="35" t="s">
        <v>155</v>
      </c>
      <c r="F124" s="77">
        <v>27790</v>
      </c>
      <c r="G124" s="77"/>
      <c r="H124" s="77">
        <f t="shared" si="62"/>
        <v>27790</v>
      </c>
      <c r="I124" s="77">
        <v>5719.78</v>
      </c>
      <c r="J124" s="77">
        <v>5719.78</v>
      </c>
      <c r="K124" s="58">
        <f t="shared" si="63"/>
        <v>22070.22</v>
      </c>
    </row>
    <row r="125" spans="1:11" s="22" customFormat="1" x14ac:dyDescent="0.25">
      <c r="A125" s="31"/>
      <c r="B125" s="32"/>
      <c r="C125" s="50">
        <v>29200</v>
      </c>
      <c r="D125" s="71" t="s">
        <v>156</v>
      </c>
      <c r="E125" s="72"/>
      <c r="F125" s="60">
        <f t="shared" ref="F125:K125" si="97">SUM(F126)</f>
        <v>94287.5</v>
      </c>
      <c r="G125" s="60">
        <f t="shared" si="97"/>
        <v>0</v>
      </c>
      <c r="H125" s="60">
        <f t="shared" si="97"/>
        <v>94287.5</v>
      </c>
      <c r="I125" s="60">
        <f t="shared" si="97"/>
        <v>35874.699999999997</v>
      </c>
      <c r="J125" s="60">
        <f t="shared" si="97"/>
        <v>35874.699999999997</v>
      </c>
      <c r="K125" s="60">
        <f t="shared" si="97"/>
        <v>58412.800000000003</v>
      </c>
    </row>
    <row r="126" spans="1:11" s="22" customFormat="1" ht="30" x14ac:dyDescent="0.25">
      <c r="A126" s="31"/>
      <c r="B126" s="33"/>
      <c r="C126" s="32"/>
      <c r="D126" s="34">
        <v>29201</v>
      </c>
      <c r="E126" s="35" t="s">
        <v>156</v>
      </c>
      <c r="F126" s="77">
        <v>94287.5</v>
      </c>
      <c r="G126" s="77"/>
      <c r="H126" s="77">
        <f t="shared" si="62"/>
        <v>94287.5</v>
      </c>
      <c r="I126" s="77">
        <v>35874.699999999997</v>
      </c>
      <c r="J126" s="77">
        <v>35874.699999999997</v>
      </c>
      <c r="K126" s="58">
        <f t="shared" si="63"/>
        <v>58412.800000000003</v>
      </c>
    </row>
    <row r="127" spans="1:11" s="22" customFormat="1" x14ac:dyDescent="0.25">
      <c r="A127" s="31"/>
      <c r="B127" s="32"/>
      <c r="C127" s="50">
        <v>29300</v>
      </c>
      <c r="D127" s="71" t="s">
        <v>157</v>
      </c>
      <c r="E127" s="72"/>
      <c r="F127" s="60">
        <f t="shared" ref="F127:K127" si="98">SUM(F128:F129)</f>
        <v>59550</v>
      </c>
      <c r="G127" s="60">
        <f t="shared" si="98"/>
        <v>0</v>
      </c>
      <c r="H127" s="60">
        <f t="shared" si="98"/>
        <v>59550</v>
      </c>
      <c r="I127" s="60">
        <f t="shared" si="98"/>
        <v>4087.11</v>
      </c>
      <c r="J127" s="60">
        <f t="shared" ref="J127" si="99">SUM(J128:J129)</f>
        <v>2115.11</v>
      </c>
      <c r="K127" s="60">
        <f t="shared" si="98"/>
        <v>55462.89</v>
      </c>
    </row>
    <row r="128" spans="1:11" s="22" customFormat="1" ht="30" x14ac:dyDescent="0.25">
      <c r="A128" s="31"/>
      <c r="B128" s="33"/>
      <c r="C128" s="32"/>
      <c r="D128" s="34">
        <v>29301</v>
      </c>
      <c r="E128" s="35" t="s">
        <v>158</v>
      </c>
      <c r="F128" s="77">
        <v>9925</v>
      </c>
      <c r="G128" s="77"/>
      <c r="H128" s="77">
        <f t="shared" si="62"/>
        <v>9925</v>
      </c>
      <c r="I128" s="77">
        <v>2082.63</v>
      </c>
      <c r="J128" s="77">
        <f>2082.63-1972</f>
        <v>110.63000000000011</v>
      </c>
      <c r="K128" s="58">
        <f t="shared" si="63"/>
        <v>7842.37</v>
      </c>
    </row>
    <row r="129" spans="1:11" s="22" customFormat="1" ht="30" x14ac:dyDescent="0.25">
      <c r="A129" s="31"/>
      <c r="B129" s="33"/>
      <c r="C129" s="32"/>
      <c r="D129" s="34">
        <v>29302</v>
      </c>
      <c r="E129" s="35" t="s">
        <v>159</v>
      </c>
      <c r="F129" s="77">
        <v>49625</v>
      </c>
      <c r="G129" s="77"/>
      <c r="H129" s="77">
        <f t="shared" si="62"/>
        <v>49625</v>
      </c>
      <c r="I129" s="77">
        <v>2004.48</v>
      </c>
      <c r="J129" s="77">
        <v>2004.48</v>
      </c>
      <c r="K129" s="58">
        <f t="shared" si="63"/>
        <v>47620.52</v>
      </c>
    </row>
    <row r="130" spans="1:11" s="22" customFormat="1" x14ac:dyDescent="0.25">
      <c r="A130" s="31"/>
      <c r="B130" s="32"/>
      <c r="C130" s="50">
        <v>29400</v>
      </c>
      <c r="D130" s="71" t="s">
        <v>160</v>
      </c>
      <c r="E130" s="72"/>
      <c r="F130" s="60">
        <f t="shared" ref="F130:K130" si="100">SUM(F131)</f>
        <v>796625</v>
      </c>
      <c r="G130" s="60">
        <f t="shared" si="100"/>
        <v>0</v>
      </c>
      <c r="H130" s="60">
        <f t="shared" si="100"/>
        <v>796625</v>
      </c>
      <c r="I130" s="60">
        <f t="shared" si="100"/>
        <v>232518.83</v>
      </c>
      <c r="J130" s="60">
        <f t="shared" si="100"/>
        <v>232518.83</v>
      </c>
      <c r="K130" s="60">
        <f t="shared" si="100"/>
        <v>564106.17000000004</v>
      </c>
    </row>
    <row r="131" spans="1:11" s="22" customFormat="1" ht="45" x14ac:dyDescent="0.25">
      <c r="A131" s="31"/>
      <c r="B131" s="33"/>
      <c r="C131" s="32"/>
      <c r="D131" s="34">
        <v>29401</v>
      </c>
      <c r="E131" s="35" t="s">
        <v>160</v>
      </c>
      <c r="F131" s="77">
        <v>796625</v>
      </c>
      <c r="G131" s="77"/>
      <c r="H131" s="77">
        <f t="shared" si="62"/>
        <v>796625</v>
      </c>
      <c r="I131" s="77">
        <v>232518.83</v>
      </c>
      <c r="J131" s="77">
        <v>232518.83</v>
      </c>
      <c r="K131" s="58">
        <f t="shared" si="63"/>
        <v>564106.17000000004</v>
      </c>
    </row>
    <row r="132" spans="1:11" s="22" customFormat="1" x14ac:dyDescent="0.25">
      <c r="A132" s="31"/>
      <c r="B132" s="32"/>
      <c r="C132" s="50">
        <v>29600</v>
      </c>
      <c r="D132" s="71" t="s">
        <v>161</v>
      </c>
      <c r="E132" s="72"/>
      <c r="F132" s="60">
        <f t="shared" ref="F132:K132" si="101">SUM(F133)</f>
        <v>104212.5</v>
      </c>
      <c r="G132" s="60">
        <f t="shared" si="101"/>
        <v>0</v>
      </c>
      <c r="H132" s="60">
        <f t="shared" si="101"/>
        <v>104212.5</v>
      </c>
      <c r="I132" s="60">
        <f t="shared" si="101"/>
        <v>67219.22</v>
      </c>
      <c r="J132" s="60">
        <f t="shared" si="101"/>
        <v>67219.22</v>
      </c>
      <c r="K132" s="60">
        <f t="shared" si="101"/>
        <v>36993.279999999999</v>
      </c>
    </row>
    <row r="133" spans="1:11" s="22" customFormat="1" ht="30" x14ac:dyDescent="0.25">
      <c r="A133" s="31"/>
      <c r="B133" s="33"/>
      <c r="C133" s="32"/>
      <c r="D133" s="34">
        <v>29601</v>
      </c>
      <c r="E133" s="35" t="s">
        <v>161</v>
      </c>
      <c r="F133" s="77">
        <v>104212.5</v>
      </c>
      <c r="G133" s="77"/>
      <c r="H133" s="77">
        <f t="shared" si="62"/>
        <v>104212.5</v>
      </c>
      <c r="I133" s="77">
        <v>67219.22</v>
      </c>
      <c r="J133" s="77">
        <v>67219.22</v>
      </c>
      <c r="K133" s="58">
        <f t="shared" si="63"/>
        <v>36993.279999999999</v>
      </c>
    </row>
    <row r="134" spans="1:11" s="22" customFormat="1" x14ac:dyDescent="0.25">
      <c r="A134" s="31"/>
      <c r="B134" s="32"/>
      <c r="C134" s="50">
        <v>29800</v>
      </c>
      <c r="D134" s="71" t="s">
        <v>162</v>
      </c>
      <c r="E134" s="72"/>
      <c r="F134" s="60">
        <f t="shared" ref="F134:K134" si="102">SUM(F135:F136)</f>
        <v>399848.78</v>
      </c>
      <c r="G134" s="60">
        <f t="shared" si="102"/>
        <v>0</v>
      </c>
      <c r="H134" s="60">
        <f t="shared" si="102"/>
        <v>399848.78</v>
      </c>
      <c r="I134" s="60">
        <f t="shared" si="102"/>
        <v>92036.57</v>
      </c>
      <c r="J134" s="60">
        <f t="shared" ref="J134" si="103">SUM(J135:J136)</f>
        <v>92036.57</v>
      </c>
      <c r="K134" s="60">
        <f t="shared" si="102"/>
        <v>307812.20999999996</v>
      </c>
    </row>
    <row r="135" spans="1:11" s="22" customFormat="1" ht="45" x14ac:dyDescent="0.25">
      <c r="A135" s="31"/>
      <c r="B135" s="33"/>
      <c r="C135" s="32"/>
      <c r="D135" s="34">
        <v>29804</v>
      </c>
      <c r="E135" s="35" t="s">
        <v>163</v>
      </c>
      <c r="F135" s="77">
        <v>148125</v>
      </c>
      <c r="G135" s="77"/>
      <c r="H135" s="77">
        <f t="shared" si="62"/>
        <v>148125</v>
      </c>
      <c r="I135" s="77">
        <v>87222.57</v>
      </c>
      <c r="J135" s="77">
        <v>87222.57</v>
      </c>
      <c r="K135" s="58">
        <f t="shared" si="63"/>
        <v>60902.429999999993</v>
      </c>
    </row>
    <row r="136" spans="1:11" s="22" customFormat="1" ht="45" x14ac:dyDescent="0.25">
      <c r="A136" s="31"/>
      <c r="B136" s="33"/>
      <c r="C136" s="32"/>
      <c r="D136" s="34">
        <v>29805</v>
      </c>
      <c r="E136" s="35" t="s">
        <v>164</v>
      </c>
      <c r="F136" s="77">
        <v>251723.78</v>
      </c>
      <c r="G136" s="77"/>
      <c r="H136" s="77">
        <f t="shared" si="62"/>
        <v>251723.78</v>
      </c>
      <c r="I136" s="77">
        <v>4814</v>
      </c>
      <c r="J136" s="77">
        <v>4814</v>
      </c>
      <c r="K136" s="58">
        <f t="shared" si="63"/>
        <v>246909.78</v>
      </c>
    </row>
    <row r="137" spans="1:11" s="22" customFormat="1" x14ac:dyDescent="0.25">
      <c r="A137" s="31"/>
      <c r="B137" s="33"/>
      <c r="C137" s="32"/>
      <c r="D137" s="34"/>
      <c r="E137" s="35"/>
      <c r="F137" s="77"/>
      <c r="G137" s="77"/>
      <c r="H137" s="77"/>
      <c r="I137" s="77"/>
      <c r="J137" s="77"/>
      <c r="K137" s="58"/>
    </row>
    <row r="138" spans="1:11" s="22" customFormat="1" x14ac:dyDescent="0.25">
      <c r="A138" s="23">
        <v>30000</v>
      </c>
      <c r="B138" s="24" t="s">
        <v>165</v>
      </c>
      <c r="C138" s="25"/>
      <c r="D138" s="25"/>
      <c r="E138" s="26"/>
      <c r="F138" s="58">
        <f t="shared" ref="F138:K138" si="104">SUM(F139,F154,F163,F176,F186,F209,F212,F227,F231)</f>
        <v>39238262.520000003</v>
      </c>
      <c r="G138" s="58">
        <f t="shared" si="104"/>
        <v>0</v>
      </c>
      <c r="H138" s="58">
        <f t="shared" si="104"/>
        <v>39238262.520000003</v>
      </c>
      <c r="I138" s="58">
        <f t="shared" ref="I138" si="105">SUM(I139,I154,I163,I176,I186,I209,I212,I227,I231)</f>
        <v>15629530.199999999</v>
      </c>
      <c r="J138" s="58">
        <f t="shared" ref="J138" si="106">SUM(J139,J154,J163,J176,J186,J209,J212,J227,J231)</f>
        <v>15624450.18</v>
      </c>
      <c r="K138" s="58">
        <f t="shared" si="104"/>
        <v>23608732.319999997</v>
      </c>
    </row>
    <row r="139" spans="1:11" s="22" customFormat="1" x14ac:dyDescent="0.25">
      <c r="A139" s="31"/>
      <c r="B139" s="73">
        <v>31000</v>
      </c>
      <c r="C139" s="74" t="s">
        <v>166</v>
      </c>
      <c r="D139" s="75"/>
      <c r="E139" s="76"/>
      <c r="F139" s="59">
        <f t="shared" ref="F139:K139" si="107">SUM(F140,F142,F144,F146,F148,F150,F152)</f>
        <v>13914422.400000002</v>
      </c>
      <c r="G139" s="59">
        <f t="shared" si="107"/>
        <v>0</v>
      </c>
      <c r="H139" s="59">
        <f t="shared" si="107"/>
        <v>13914422.400000002</v>
      </c>
      <c r="I139" s="59">
        <f t="shared" ref="I139" si="108">SUM(I140,I142,I144,I146,I148,I150,I152)</f>
        <v>5058483.2699999996</v>
      </c>
      <c r="J139" s="59">
        <f t="shared" ref="J139" si="109">SUM(J140,J142,J144,J146,J148,J150,J152)</f>
        <v>5058483.2699999996</v>
      </c>
      <c r="K139" s="59">
        <f t="shared" si="107"/>
        <v>8855939.1300000008</v>
      </c>
    </row>
    <row r="140" spans="1:11" s="22" customFormat="1" x14ac:dyDescent="0.25">
      <c r="A140" s="31"/>
      <c r="B140" s="32"/>
      <c r="C140" s="50">
        <v>31100</v>
      </c>
      <c r="D140" s="71" t="s">
        <v>167</v>
      </c>
      <c r="E140" s="72"/>
      <c r="F140" s="60">
        <f t="shared" ref="F140:K140" si="110">SUM(F141)</f>
        <v>7917759.8399999999</v>
      </c>
      <c r="G140" s="60">
        <f t="shared" si="110"/>
        <v>0</v>
      </c>
      <c r="H140" s="60">
        <f t="shared" si="110"/>
        <v>7917759.8399999999</v>
      </c>
      <c r="I140" s="60">
        <f t="shared" si="110"/>
        <v>3324848.03</v>
      </c>
      <c r="J140" s="60">
        <f t="shared" si="110"/>
        <v>3324848.03</v>
      </c>
      <c r="K140" s="60">
        <f t="shared" si="110"/>
        <v>4592911.8100000005</v>
      </c>
    </row>
    <row r="141" spans="1:11" s="22" customFormat="1" x14ac:dyDescent="0.25">
      <c r="A141" s="31"/>
      <c r="B141" s="33"/>
      <c r="C141" s="32"/>
      <c r="D141" s="34">
        <v>31101</v>
      </c>
      <c r="E141" s="35" t="s">
        <v>168</v>
      </c>
      <c r="F141" s="77">
        <v>7917759.8399999999</v>
      </c>
      <c r="G141" s="77"/>
      <c r="H141" s="77">
        <f t="shared" si="62"/>
        <v>7917759.8399999999</v>
      </c>
      <c r="I141" s="77">
        <v>3324848.03</v>
      </c>
      <c r="J141" s="77">
        <v>3324848.03</v>
      </c>
      <c r="K141" s="58">
        <f t="shared" si="63"/>
        <v>4592911.8100000005</v>
      </c>
    </row>
    <row r="142" spans="1:11" s="22" customFormat="1" x14ac:dyDescent="0.25">
      <c r="A142" s="31"/>
      <c r="B142" s="32"/>
      <c r="C142" s="50">
        <v>31300</v>
      </c>
      <c r="D142" s="71" t="s">
        <v>169</v>
      </c>
      <c r="E142" s="72"/>
      <c r="F142" s="60">
        <f t="shared" ref="F142:K142" si="111">SUM(F143)</f>
        <v>1191000</v>
      </c>
      <c r="G142" s="60">
        <f t="shared" si="111"/>
        <v>0</v>
      </c>
      <c r="H142" s="60">
        <f t="shared" si="111"/>
        <v>1191000</v>
      </c>
      <c r="I142" s="60">
        <f t="shared" si="111"/>
        <v>615478.68000000005</v>
      </c>
      <c r="J142" s="60">
        <f t="shared" si="111"/>
        <v>615478.68000000005</v>
      </c>
      <c r="K142" s="60">
        <f t="shared" si="111"/>
        <v>575521.31999999995</v>
      </c>
    </row>
    <row r="143" spans="1:11" s="22" customFormat="1" x14ac:dyDescent="0.25">
      <c r="A143" s="31"/>
      <c r="B143" s="33"/>
      <c r="C143" s="32"/>
      <c r="D143" s="34">
        <v>31301</v>
      </c>
      <c r="E143" s="35" t="s">
        <v>170</v>
      </c>
      <c r="F143" s="77">
        <v>1191000</v>
      </c>
      <c r="G143" s="77"/>
      <c r="H143" s="77">
        <f t="shared" si="62"/>
        <v>1191000</v>
      </c>
      <c r="I143" s="77">
        <v>615478.68000000005</v>
      </c>
      <c r="J143" s="77">
        <v>615478.68000000005</v>
      </c>
      <c r="K143" s="58">
        <f t="shared" si="63"/>
        <v>575521.31999999995</v>
      </c>
    </row>
    <row r="144" spans="1:11" s="22" customFormat="1" x14ac:dyDescent="0.25">
      <c r="A144" s="31"/>
      <c r="B144" s="32"/>
      <c r="C144" s="50">
        <v>31400</v>
      </c>
      <c r="D144" s="71" t="s">
        <v>171</v>
      </c>
      <c r="E144" s="72"/>
      <c r="F144" s="60">
        <f t="shared" ref="F144:K144" si="112">SUM(F145)</f>
        <v>904410</v>
      </c>
      <c r="G144" s="60">
        <f t="shared" si="112"/>
        <v>0</v>
      </c>
      <c r="H144" s="60">
        <f t="shared" si="112"/>
        <v>904410</v>
      </c>
      <c r="I144" s="60">
        <f t="shared" si="112"/>
        <v>303626.51</v>
      </c>
      <c r="J144" s="60">
        <f t="shared" si="112"/>
        <v>303626.51</v>
      </c>
      <c r="K144" s="60">
        <f t="shared" si="112"/>
        <v>600783.49</v>
      </c>
    </row>
    <row r="145" spans="1:11" s="22" customFormat="1" x14ac:dyDescent="0.25">
      <c r="A145" s="31"/>
      <c r="B145" s="33"/>
      <c r="C145" s="32"/>
      <c r="D145" s="34">
        <v>31401</v>
      </c>
      <c r="E145" s="35" t="s">
        <v>172</v>
      </c>
      <c r="F145" s="77">
        <v>904410</v>
      </c>
      <c r="G145" s="77"/>
      <c r="H145" s="77">
        <f t="shared" ref="H145:H208" si="113">F145+G145</f>
        <v>904410</v>
      </c>
      <c r="I145" s="77">
        <v>303626.51</v>
      </c>
      <c r="J145" s="77">
        <v>303626.51</v>
      </c>
      <c r="K145" s="58">
        <f t="shared" ref="K145:K208" si="114">H145-I145</f>
        <v>600783.49</v>
      </c>
    </row>
    <row r="146" spans="1:11" s="22" customFormat="1" x14ac:dyDescent="0.25">
      <c r="A146" s="31"/>
      <c r="B146" s="32"/>
      <c r="C146" s="50">
        <v>31500</v>
      </c>
      <c r="D146" s="71" t="s">
        <v>173</v>
      </c>
      <c r="E146" s="72"/>
      <c r="F146" s="60">
        <f t="shared" ref="F146:K146" si="115">SUM(F147)</f>
        <v>545874.96</v>
      </c>
      <c r="G146" s="60">
        <f t="shared" si="115"/>
        <v>0</v>
      </c>
      <c r="H146" s="60">
        <f t="shared" si="115"/>
        <v>545874.96</v>
      </c>
      <c r="I146" s="60">
        <f t="shared" si="115"/>
        <v>209754.46</v>
      </c>
      <c r="J146" s="60">
        <f t="shared" si="115"/>
        <v>209754.46</v>
      </c>
      <c r="K146" s="60">
        <f t="shared" si="115"/>
        <v>336120.5</v>
      </c>
    </row>
    <row r="147" spans="1:11" s="22" customFormat="1" x14ac:dyDescent="0.25">
      <c r="A147" s="31"/>
      <c r="B147" s="33"/>
      <c r="C147" s="32"/>
      <c r="D147" s="34">
        <v>31501</v>
      </c>
      <c r="E147" s="35" t="s">
        <v>290</v>
      </c>
      <c r="F147" s="77">
        <v>545874.96</v>
      </c>
      <c r="G147" s="77"/>
      <c r="H147" s="77">
        <f t="shared" si="113"/>
        <v>545874.96</v>
      </c>
      <c r="I147" s="77">
        <v>209754.46</v>
      </c>
      <c r="J147" s="77">
        <v>209754.46</v>
      </c>
      <c r="K147" s="58">
        <f t="shared" si="114"/>
        <v>336120.5</v>
      </c>
    </row>
    <row r="148" spans="1:11" s="22" customFormat="1" x14ac:dyDescent="0.25">
      <c r="A148" s="31"/>
      <c r="B148" s="32"/>
      <c r="C148" s="50">
        <v>31600</v>
      </c>
      <c r="D148" s="71" t="s">
        <v>174</v>
      </c>
      <c r="E148" s="72"/>
      <c r="F148" s="60">
        <f t="shared" ref="F148:K148" si="116">SUM(F149)</f>
        <v>2977.56</v>
      </c>
      <c r="G148" s="60">
        <f t="shared" si="116"/>
        <v>0</v>
      </c>
      <c r="H148" s="60">
        <f t="shared" si="116"/>
        <v>2977.56</v>
      </c>
      <c r="I148" s="60">
        <f t="shared" si="116"/>
        <v>0</v>
      </c>
      <c r="J148" s="60">
        <f t="shared" si="116"/>
        <v>0</v>
      </c>
      <c r="K148" s="60">
        <f t="shared" si="116"/>
        <v>2977.56</v>
      </c>
    </row>
    <row r="149" spans="1:11" s="22" customFormat="1" ht="15" customHeight="1" x14ac:dyDescent="0.25">
      <c r="A149" s="31"/>
      <c r="B149" s="33"/>
      <c r="C149" s="32"/>
      <c r="D149" s="34">
        <v>31601</v>
      </c>
      <c r="E149" s="35" t="s">
        <v>174</v>
      </c>
      <c r="F149" s="77">
        <v>2977.56</v>
      </c>
      <c r="G149" s="77"/>
      <c r="H149" s="77">
        <f t="shared" si="113"/>
        <v>2977.56</v>
      </c>
      <c r="I149" s="77">
        <v>0</v>
      </c>
      <c r="J149" s="77">
        <v>0</v>
      </c>
      <c r="K149" s="58">
        <f t="shared" si="114"/>
        <v>2977.56</v>
      </c>
    </row>
    <row r="150" spans="1:11" s="22" customFormat="1" x14ac:dyDescent="0.25">
      <c r="A150" s="31"/>
      <c r="B150" s="32"/>
      <c r="C150" s="50">
        <v>31700</v>
      </c>
      <c r="D150" s="71" t="s">
        <v>175</v>
      </c>
      <c r="E150" s="72"/>
      <c r="F150" s="60">
        <f t="shared" ref="F150:K150" si="117">SUM(F151)</f>
        <v>2261400</v>
      </c>
      <c r="G150" s="60">
        <f t="shared" si="117"/>
        <v>0</v>
      </c>
      <c r="H150" s="60">
        <f t="shared" si="117"/>
        <v>2261400</v>
      </c>
      <c r="I150" s="60">
        <f t="shared" si="117"/>
        <v>0</v>
      </c>
      <c r="J150" s="60">
        <f t="shared" si="117"/>
        <v>0</v>
      </c>
      <c r="K150" s="60">
        <f t="shared" si="117"/>
        <v>2261400</v>
      </c>
    </row>
    <row r="151" spans="1:11" s="22" customFormat="1" ht="30" x14ac:dyDescent="0.25">
      <c r="A151" s="31"/>
      <c r="B151" s="33"/>
      <c r="C151" s="32"/>
      <c r="D151" s="34">
        <v>31701</v>
      </c>
      <c r="E151" s="35" t="s">
        <v>175</v>
      </c>
      <c r="F151" s="77">
        <v>2261400</v>
      </c>
      <c r="G151" s="77"/>
      <c r="H151" s="77">
        <f t="shared" si="113"/>
        <v>2261400</v>
      </c>
      <c r="I151" s="77">
        <v>0</v>
      </c>
      <c r="J151" s="77">
        <v>0</v>
      </c>
      <c r="K151" s="58">
        <f t="shared" si="114"/>
        <v>2261400</v>
      </c>
    </row>
    <row r="152" spans="1:11" s="22" customFormat="1" x14ac:dyDescent="0.25">
      <c r="A152" s="31"/>
      <c r="B152" s="32"/>
      <c r="C152" s="50">
        <v>31800</v>
      </c>
      <c r="D152" s="71" t="s">
        <v>176</v>
      </c>
      <c r="E152" s="72"/>
      <c r="F152" s="60">
        <f t="shared" ref="F152:K152" si="118">SUM(F153)</f>
        <v>1091000.04</v>
      </c>
      <c r="G152" s="60">
        <f t="shared" si="118"/>
        <v>0</v>
      </c>
      <c r="H152" s="60">
        <f t="shared" si="118"/>
        <v>1091000.04</v>
      </c>
      <c r="I152" s="60">
        <f t="shared" si="118"/>
        <v>604775.59</v>
      </c>
      <c r="J152" s="60">
        <f t="shared" si="118"/>
        <v>604775.59</v>
      </c>
      <c r="K152" s="60">
        <f t="shared" si="118"/>
        <v>486224.45000000007</v>
      </c>
    </row>
    <row r="153" spans="1:11" s="22" customFormat="1" x14ac:dyDescent="0.25">
      <c r="A153" s="31"/>
      <c r="B153" s="33"/>
      <c r="C153" s="32"/>
      <c r="D153" s="34">
        <v>31801</v>
      </c>
      <c r="E153" s="35" t="s">
        <v>291</v>
      </c>
      <c r="F153" s="77">
        <v>1091000.04</v>
      </c>
      <c r="G153" s="77"/>
      <c r="H153" s="77">
        <f t="shared" si="113"/>
        <v>1091000.04</v>
      </c>
      <c r="I153" s="77">
        <v>604775.59</v>
      </c>
      <c r="J153" s="77">
        <v>604775.59</v>
      </c>
      <c r="K153" s="58">
        <f t="shared" si="114"/>
        <v>486224.45000000007</v>
      </c>
    </row>
    <row r="154" spans="1:11" s="22" customFormat="1" x14ac:dyDescent="0.25">
      <c r="A154" s="31"/>
      <c r="B154" s="73">
        <v>32000</v>
      </c>
      <c r="C154" s="74" t="s">
        <v>177</v>
      </c>
      <c r="D154" s="75"/>
      <c r="E154" s="76"/>
      <c r="F154" s="59">
        <f t="shared" ref="F154:K154" si="119">SUM(F155,F157,F159,F161)</f>
        <v>10694237.399999999</v>
      </c>
      <c r="G154" s="59">
        <f t="shared" si="119"/>
        <v>0</v>
      </c>
      <c r="H154" s="59">
        <f t="shared" si="119"/>
        <v>10694237.399999999</v>
      </c>
      <c r="I154" s="59">
        <f t="shared" ref="I154" si="120">SUM(I155,I157,I159,I161)</f>
        <v>4499161.6900000004</v>
      </c>
      <c r="J154" s="59">
        <f t="shared" ref="J154" si="121">SUM(J155,J157,J159,J161)</f>
        <v>4499161.6900000004</v>
      </c>
      <c r="K154" s="59">
        <f t="shared" si="119"/>
        <v>6195075.71</v>
      </c>
    </row>
    <row r="155" spans="1:11" s="22" customFormat="1" x14ac:dyDescent="0.25">
      <c r="A155" s="31"/>
      <c r="B155" s="32"/>
      <c r="C155" s="50">
        <v>32200</v>
      </c>
      <c r="D155" s="71" t="s">
        <v>178</v>
      </c>
      <c r="E155" s="72"/>
      <c r="F155" s="60">
        <f t="shared" ref="F155:K155" si="122">SUM(F156)</f>
        <v>3523374.96</v>
      </c>
      <c r="G155" s="60">
        <f t="shared" si="122"/>
        <v>0</v>
      </c>
      <c r="H155" s="60">
        <f t="shared" si="122"/>
        <v>3523374.96</v>
      </c>
      <c r="I155" s="60">
        <f t="shared" si="122"/>
        <v>1640655.54</v>
      </c>
      <c r="J155" s="60">
        <f t="shared" si="122"/>
        <v>1640655.54</v>
      </c>
      <c r="K155" s="60">
        <f t="shared" si="122"/>
        <v>1882719.42</v>
      </c>
    </row>
    <row r="156" spans="1:11" s="22" customFormat="1" x14ac:dyDescent="0.25">
      <c r="A156" s="31"/>
      <c r="B156" s="33"/>
      <c r="C156" s="32"/>
      <c r="D156" s="34">
        <v>32201</v>
      </c>
      <c r="E156" s="35" t="s">
        <v>179</v>
      </c>
      <c r="F156" s="77">
        <v>3523374.96</v>
      </c>
      <c r="G156" s="77"/>
      <c r="H156" s="77">
        <f t="shared" si="113"/>
        <v>3523374.96</v>
      </c>
      <c r="I156" s="77">
        <v>1640655.54</v>
      </c>
      <c r="J156" s="77">
        <v>1640655.54</v>
      </c>
      <c r="K156" s="58">
        <f t="shared" si="114"/>
        <v>1882719.42</v>
      </c>
    </row>
    <row r="157" spans="1:11" s="22" customFormat="1" x14ac:dyDescent="0.25">
      <c r="A157" s="31"/>
      <c r="B157" s="32"/>
      <c r="C157" s="50">
        <v>32300</v>
      </c>
      <c r="D157" s="71" t="s">
        <v>180</v>
      </c>
      <c r="E157" s="72"/>
      <c r="F157" s="60">
        <f t="shared" ref="F157:K157" si="123">SUM(F158)</f>
        <v>5454999.96</v>
      </c>
      <c r="G157" s="60">
        <f t="shared" si="123"/>
        <v>0</v>
      </c>
      <c r="H157" s="60">
        <f t="shared" si="123"/>
        <v>5454999.96</v>
      </c>
      <c r="I157" s="60">
        <f t="shared" si="123"/>
        <v>2531504</v>
      </c>
      <c r="J157" s="60">
        <f t="shared" si="123"/>
        <v>2531504</v>
      </c>
      <c r="K157" s="60">
        <f t="shared" si="123"/>
        <v>2923495.96</v>
      </c>
    </row>
    <row r="158" spans="1:11" s="22" customFormat="1" ht="45" x14ac:dyDescent="0.25">
      <c r="A158" s="31"/>
      <c r="B158" s="33"/>
      <c r="C158" s="32"/>
      <c r="D158" s="34">
        <v>32301</v>
      </c>
      <c r="E158" s="35" t="s">
        <v>181</v>
      </c>
      <c r="F158" s="77">
        <v>5454999.96</v>
      </c>
      <c r="G158" s="77"/>
      <c r="H158" s="77">
        <f t="shared" si="113"/>
        <v>5454999.96</v>
      </c>
      <c r="I158" s="77">
        <v>2531504</v>
      </c>
      <c r="J158" s="77">
        <v>2531504</v>
      </c>
      <c r="K158" s="58">
        <f t="shared" si="114"/>
        <v>2923495.96</v>
      </c>
    </row>
    <row r="159" spans="1:11" s="22" customFormat="1" x14ac:dyDescent="0.25">
      <c r="A159" s="31"/>
      <c r="B159" s="32"/>
      <c r="C159" s="50">
        <v>32700</v>
      </c>
      <c r="D159" s="71" t="s">
        <v>182</v>
      </c>
      <c r="E159" s="72"/>
      <c r="F159" s="60">
        <f t="shared" ref="F159:K159" si="124">SUM(F160)</f>
        <v>1571949.96</v>
      </c>
      <c r="G159" s="60">
        <f t="shared" si="124"/>
        <v>0</v>
      </c>
      <c r="H159" s="60">
        <f t="shared" si="124"/>
        <v>1571949.96</v>
      </c>
      <c r="I159" s="60">
        <f t="shared" si="124"/>
        <v>272240</v>
      </c>
      <c r="J159" s="60">
        <f t="shared" si="124"/>
        <v>272240</v>
      </c>
      <c r="K159" s="60">
        <f t="shared" si="124"/>
        <v>1299709.96</v>
      </c>
    </row>
    <row r="160" spans="1:11" s="22" customFormat="1" x14ac:dyDescent="0.25">
      <c r="A160" s="31"/>
      <c r="B160" s="33"/>
      <c r="C160" s="32"/>
      <c r="D160" s="34">
        <v>32701</v>
      </c>
      <c r="E160" s="35" t="s">
        <v>182</v>
      </c>
      <c r="F160" s="77">
        <v>1571949.96</v>
      </c>
      <c r="G160" s="77"/>
      <c r="H160" s="77">
        <f t="shared" si="113"/>
        <v>1571949.96</v>
      </c>
      <c r="I160" s="77">
        <v>272240</v>
      </c>
      <c r="J160" s="77">
        <v>272240</v>
      </c>
      <c r="K160" s="58">
        <f t="shared" si="114"/>
        <v>1299709.96</v>
      </c>
    </row>
    <row r="161" spans="1:11" s="22" customFormat="1" x14ac:dyDescent="0.25">
      <c r="A161" s="31"/>
      <c r="B161" s="32"/>
      <c r="C161" s="50">
        <v>32900</v>
      </c>
      <c r="D161" s="71" t="s">
        <v>183</v>
      </c>
      <c r="E161" s="72"/>
      <c r="F161" s="60">
        <f t="shared" ref="F161:K161" si="125">SUM(F162)</f>
        <v>143912.51999999999</v>
      </c>
      <c r="G161" s="60">
        <f t="shared" si="125"/>
        <v>0</v>
      </c>
      <c r="H161" s="60">
        <f t="shared" si="125"/>
        <v>143912.51999999999</v>
      </c>
      <c r="I161" s="60">
        <f t="shared" si="125"/>
        <v>54762.15</v>
      </c>
      <c r="J161" s="60">
        <f t="shared" si="125"/>
        <v>54762.15</v>
      </c>
      <c r="K161" s="60">
        <f t="shared" si="125"/>
        <v>89150.37</v>
      </c>
    </row>
    <row r="162" spans="1:11" s="22" customFormat="1" x14ac:dyDescent="0.25">
      <c r="A162" s="31"/>
      <c r="B162" s="33"/>
      <c r="C162" s="32"/>
      <c r="D162" s="34">
        <v>32901</v>
      </c>
      <c r="E162" s="35" t="s">
        <v>183</v>
      </c>
      <c r="F162" s="77">
        <v>143912.51999999999</v>
      </c>
      <c r="G162" s="77"/>
      <c r="H162" s="77">
        <f t="shared" si="113"/>
        <v>143912.51999999999</v>
      </c>
      <c r="I162" s="77">
        <v>54762.15</v>
      </c>
      <c r="J162" s="77">
        <v>54762.15</v>
      </c>
      <c r="K162" s="58">
        <f t="shared" si="114"/>
        <v>89150.37</v>
      </c>
    </row>
    <row r="163" spans="1:11" s="22" customFormat="1" x14ac:dyDescent="0.25">
      <c r="A163" s="31"/>
      <c r="B163" s="73">
        <v>33000</v>
      </c>
      <c r="C163" s="74" t="s">
        <v>184</v>
      </c>
      <c r="D163" s="75"/>
      <c r="E163" s="76"/>
      <c r="F163" s="59">
        <f t="shared" ref="F163:K163" si="126">SUM(F164,F166,F168,F170,F174)</f>
        <v>5659212.5999999996</v>
      </c>
      <c r="G163" s="59">
        <f t="shared" si="126"/>
        <v>0</v>
      </c>
      <c r="H163" s="59">
        <f t="shared" si="126"/>
        <v>5659212.5999999996</v>
      </c>
      <c r="I163" s="59">
        <f t="shared" ref="I163" si="127">SUM(I164,I166,I168,I170,I174)</f>
        <v>2237820.85</v>
      </c>
      <c r="J163" s="59">
        <f t="shared" ref="J163" si="128">SUM(J164,J166,J168,J170,J174)</f>
        <v>2234040.83</v>
      </c>
      <c r="K163" s="59">
        <f t="shared" si="126"/>
        <v>3421391.75</v>
      </c>
    </row>
    <row r="164" spans="1:11" s="22" customFormat="1" x14ac:dyDescent="0.25">
      <c r="A164" s="31"/>
      <c r="B164" s="32"/>
      <c r="C164" s="50">
        <v>33100</v>
      </c>
      <c r="D164" s="71" t="s">
        <v>185</v>
      </c>
      <c r="E164" s="72"/>
      <c r="F164" s="60">
        <f t="shared" ref="F164:K164" si="129">SUM(F165)</f>
        <v>19850.04</v>
      </c>
      <c r="G164" s="60">
        <f t="shared" si="129"/>
        <v>0</v>
      </c>
      <c r="H164" s="60">
        <f t="shared" si="129"/>
        <v>19850.04</v>
      </c>
      <c r="I164" s="60">
        <f t="shared" si="129"/>
        <v>16553.77</v>
      </c>
      <c r="J164" s="60">
        <f t="shared" si="129"/>
        <v>16553.77</v>
      </c>
      <c r="K164" s="60">
        <f t="shared" si="129"/>
        <v>3296.2700000000004</v>
      </c>
    </row>
    <row r="165" spans="1:11" s="22" customFormat="1" ht="30" x14ac:dyDescent="0.25">
      <c r="A165" s="31"/>
      <c r="B165" s="33"/>
      <c r="C165" s="32"/>
      <c r="D165" s="34">
        <v>33101</v>
      </c>
      <c r="E165" s="35" t="s">
        <v>186</v>
      </c>
      <c r="F165" s="77">
        <v>19850.04</v>
      </c>
      <c r="G165" s="77"/>
      <c r="H165" s="77">
        <f t="shared" si="113"/>
        <v>19850.04</v>
      </c>
      <c r="I165" s="77">
        <v>16553.77</v>
      </c>
      <c r="J165" s="77">
        <v>16553.77</v>
      </c>
      <c r="K165" s="58">
        <f t="shared" si="114"/>
        <v>3296.2700000000004</v>
      </c>
    </row>
    <row r="166" spans="1:11" s="22" customFormat="1" x14ac:dyDescent="0.25">
      <c r="A166" s="31"/>
      <c r="B166" s="32"/>
      <c r="C166" s="50">
        <v>33200</v>
      </c>
      <c r="D166" s="71" t="s">
        <v>292</v>
      </c>
      <c r="E166" s="72"/>
      <c r="F166" s="60">
        <f t="shared" ref="F166:K166" si="130">SUM(F167)</f>
        <v>0</v>
      </c>
      <c r="G166" s="60">
        <f t="shared" si="130"/>
        <v>0</v>
      </c>
      <c r="H166" s="60">
        <f t="shared" si="130"/>
        <v>0</v>
      </c>
      <c r="I166" s="60">
        <f t="shared" si="130"/>
        <v>0</v>
      </c>
      <c r="J166" s="60">
        <f t="shared" si="130"/>
        <v>0</v>
      </c>
      <c r="K166" s="60">
        <f t="shared" si="130"/>
        <v>0</v>
      </c>
    </row>
    <row r="167" spans="1:11" s="22" customFormat="1" ht="30" x14ac:dyDescent="0.25">
      <c r="A167" s="31"/>
      <c r="B167" s="33"/>
      <c r="C167" s="32"/>
      <c r="D167" s="34">
        <v>33201</v>
      </c>
      <c r="E167" s="35" t="s">
        <v>293</v>
      </c>
      <c r="F167" s="77">
        <v>0</v>
      </c>
      <c r="G167" s="77"/>
      <c r="H167" s="77">
        <f t="shared" si="113"/>
        <v>0</v>
      </c>
      <c r="I167" s="77">
        <v>0</v>
      </c>
      <c r="J167" s="77">
        <v>0</v>
      </c>
      <c r="K167" s="58">
        <f t="shared" si="114"/>
        <v>0</v>
      </c>
    </row>
    <row r="168" spans="1:11" s="22" customFormat="1" x14ac:dyDescent="0.25">
      <c r="A168" s="31"/>
      <c r="B168" s="32"/>
      <c r="C168" s="50">
        <v>33400</v>
      </c>
      <c r="D168" s="71" t="s">
        <v>187</v>
      </c>
      <c r="E168" s="72"/>
      <c r="F168" s="60">
        <f t="shared" ref="F168:K168" si="131">SUM(F169)</f>
        <v>0</v>
      </c>
      <c r="G168" s="60">
        <f t="shared" si="131"/>
        <v>0</v>
      </c>
      <c r="H168" s="60">
        <f t="shared" si="131"/>
        <v>0</v>
      </c>
      <c r="I168" s="60">
        <f t="shared" si="131"/>
        <v>0</v>
      </c>
      <c r="J168" s="60">
        <f t="shared" si="131"/>
        <v>0</v>
      </c>
      <c r="K168" s="60">
        <f t="shared" si="131"/>
        <v>0</v>
      </c>
    </row>
    <row r="169" spans="1:11" s="22" customFormat="1" x14ac:dyDescent="0.25">
      <c r="A169" s="31"/>
      <c r="B169" s="33"/>
      <c r="C169" s="32"/>
      <c r="D169" s="34">
        <v>33401</v>
      </c>
      <c r="E169" s="35" t="s">
        <v>187</v>
      </c>
      <c r="F169" s="77">
        <v>0</v>
      </c>
      <c r="G169" s="77"/>
      <c r="H169" s="77">
        <f t="shared" si="113"/>
        <v>0</v>
      </c>
      <c r="I169" s="77">
        <v>0</v>
      </c>
      <c r="J169" s="77">
        <v>0</v>
      </c>
      <c r="K169" s="58">
        <f t="shared" si="114"/>
        <v>0</v>
      </c>
    </row>
    <row r="170" spans="1:11" s="22" customFormat="1" x14ac:dyDescent="0.25">
      <c r="A170" s="31"/>
      <c r="B170" s="32"/>
      <c r="C170" s="50">
        <v>33600</v>
      </c>
      <c r="D170" s="71" t="s">
        <v>188</v>
      </c>
      <c r="E170" s="72"/>
      <c r="F170" s="60">
        <f t="shared" ref="F170:K170" si="132">SUM(F171:F173)</f>
        <v>550837.55999999994</v>
      </c>
      <c r="G170" s="60">
        <f t="shared" si="132"/>
        <v>0</v>
      </c>
      <c r="H170" s="60">
        <f t="shared" si="132"/>
        <v>550837.55999999994</v>
      </c>
      <c r="I170" s="60">
        <f t="shared" si="132"/>
        <v>301085.86000000004</v>
      </c>
      <c r="J170" s="60">
        <f t="shared" ref="J170" si="133">SUM(J171:J173)</f>
        <v>301085.86000000004</v>
      </c>
      <c r="K170" s="60">
        <f t="shared" si="132"/>
        <v>249751.69999999995</v>
      </c>
    </row>
    <row r="171" spans="1:11" s="22" customFormat="1" ht="30" x14ac:dyDescent="0.25">
      <c r="A171" s="31"/>
      <c r="B171" s="33"/>
      <c r="C171" s="32"/>
      <c r="D171" s="34">
        <v>33601</v>
      </c>
      <c r="E171" s="35" t="s">
        <v>294</v>
      </c>
      <c r="F171" s="77">
        <v>12902.52</v>
      </c>
      <c r="G171" s="77"/>
      <c r="H171" s="77">
        <f t="shared" si="113"/>
        <v>12902.52</v>
      </c>
      <c r="I171" s="77">
        <v>5153.55</v>
      </c>
      <c r="J171" s="77">
        <v>5153.55</v>
      </c>
      <c r="K171" s="58">
        <f t="shared" si="114"/>
        <v>7748.97</v>
      </c>
    </row>
    <row r="172" spans="1:11" s="22" customFormat="1" x14ac:dyDescent="0.25">
      <c r="A172" s="31"/>
      <c r="B172" s="33"/>
      <c r="C172" s="32"/>
      <c r="D172" s="34">
        <v>33602</v>
      </c>
      <c r="E172" s="35" t="s">
        <v>189</v>
      </c>
      <c r="F172" s="77">
        <v>26797.56</v>
      </c>
      <c r="G172" s="77"/>
      <c r="H172" s="77">
        <f t="shared" si="113"/>
        <v>26797.56</v>
      </c>
      <c r="I172" s="77">
        <v>4753.1000000000004</v>
      </c>
      <c r="J172" s="77">
        <v>4753.1000000000004</v>
      </c>
      <c r="K172" s="58">
        <f t="shared" si="114"/>
        <v>22044.46</v>
      </c>
    </row>
    <row r="173" spans="1:11" s="22" customFormat="1" x14ac:dyDescent="0.25">
      <c r="A173" s="31"/>
      <c r="B173" s="33"/>
      <c r="C173" s="32"/>
      <c r="D173" s="34">
        <v>33604</v>
      </c>
      <c r="E173" s="35" t="s">
        <v>190</v>
      </c>
      <c r="F173" s="77">
        <v>511137.48</v>
      </c>
      <c r="G173" s="77"/>
      <c r="H173" s="77">
        <f t="shared" si="113"/>
        <v>511137.48</v>
      </c>
      <c r="I173" s="77">
        <v>291179.21000000002</v>
      </c>
      <c r="J173" s="77">
        <v>291179.21000000002</v>
      </c>
      <c r="K173" s="58">
        <f t="shared" si="114"/>
        <v>219958.26999999996</v>
      </c>
    </row>
    <row r="174" spans="1:11" s="22" customFormat="1" x14ac:dyDescent="0.25">
      <c r="A174" s="31"/>
      <c r="B174" s="32"/>
      <c r="C174" s="50">
        <v>33800</v>
      </c>
      <c r="D174" s="71" t="s">
        <v>191</v>
      </c>
      <c r="E174" s="72"/>
      <c r="F174" s="60">
        <f t="shared" ref="F174:K174" si="134">SUM(F175)</f>
        <v>5088525</v>
      </c>
      <c r="G174" s="60">
        <f t="shared" si="134"/>
        <v>0</v>
      </c>
      <c r="H174" s="60">
        <f t="shared" si="134"/>
        <v>5088525</v>
      </c>
      <c r="I174" s="60">
        <f t="shared" si="134"/>
        <v>1920181.22</v>
      </c>
      <c r="J174" s="60">
        <f t="shared" si="134"/>
        <v>1916401.2</v>
      </c>
      <c r="K174" s="60">
        <f t="shared" si="134"/>
        <v>3168343.7800000003</v>
      </c>
    </row>
    <row r="175" spans="1:11" s="22" customFormat="1" x14ac:dyDescent="0.25">
      <c r="A175" s="31"/>
      <c r="B175" s="33"/>
      <c r="C175" s="32"/>
      <c r="D175" s="34">
        <v>33801</v>
      </c>
      <c r="E175" s="35" t="s">
        <v>192</v>
      </c>
      <c r="F175" s="77">
        <v>5088525</v>
      </c>
      <c r="G175" s="77"/>
      <c r="H175" s="77">
        <f t="shared" si="113"/>
        <v>5088525</v>
      </c>
      <c r="I175" s="77">
        <v>1920181.22</v>
      </c>
      <c r="J175" s="77">
        <f>1920181.22-3780.02</f>
        <v>1916401.2</v>
      </c>
      <c r="K175" s="58">
        <f t="shared" si="114"/>
        <v>3168343.7800000003</v>
      </c>
    </row>
    <row r="176" spans="1:11" s="22" customFormat="1" x14ac:dyDescent="0.25">
      <c r="A176" s="31"/>
      <c r="B176" s="73">
        <v>34000</v>
      </c>
      <c r="C176" s="74" t="s">
        <v>193</v>
      </c>
      <c r="D176" s="75"/>
      <c r="E176" s="76"/>
      <c r="F176" s="59">
        <f t="shared" ref="F176:K176" si="135">SUM(F177,F180,F182,F184)</f>
        <v>681847.56</v>
      </c>
      <c r="G176" s="59">
        <f t="shared" si="135"/>
        <v>0</v>
      </c>
      <c r="H176" s="59">
        <f t="shared" si="135"/>
        <v>681847.56</v>
      </c>
      <c r="I176" s="59">
        <f t="shared" ref="I176" si="136">SUM(I177,I180,I182,I184)</f>
        <v>645044.02</v>
      </c>
      <c r="J176" s="59">
        <f t="shared" ref="J176" si="137">SUM(J177,J180,J182,J184)</f>
        <v>645044.02</v>
      </c>
      <c r="K176" s="59">
        <f t="shared" si="135"/>
        <v>36803.539999999994</v>
      </c>
    </row>
    <row r="177" spans="1:12" s="22" customFormat="1" x14ac:dyDescent="0.25">
      <c r="A177" s="31"/>
      <c r="B177" s="32"/>
      <c r="C177" s="50">
        <v>34100</v>
      </c>
      <c r="D177" s="71" t="s">
        <v>194</v>
      </c>
      <c r="E177" s="72"/>
      <c r="F177" s="60">
        <f t="shared" ref="F177:K177" si="138">SUM(F178:F179)</f>
        <v>24812.519999999997</v>
      </c>
      <c r="G177" s="60">
        <f t="shared" si="138"/>
        <v>0</v>
      </c>
      <c r="H177" s="60">
        <f t="shared" si="138"/>
        <v>24812.519999999997</v>
      </c>
      <c r="I177" s="60">
        <f t="shared" ref="I177" si="139">SUM(I178:I179)</f>
        <v>6372.1</v>
      </c>
      <c r="J177" s="60">
        <f t="shared" ref="J177" si="140">SUM(J178:J179)</f>
        <v>6372.1</v>
      </c>
      <c r="K177" s="60">
        <f t="shared" si="138"/>
        <v>18440.419999999998</v>
      </c>
    </row>
    <row r="178" spans="1:12" s="22" customFormat="1" ht="30" x14ac:dyDescent="0.25">
      <c r="A178" s="31"/>
      <c r="B178" s="33"/>
      <c r="C178" s="32"/>
      <c r="D178" s="34">
        <v>34101</v>
      </c>
      <c r="E178" s="35" t="s">
        <v>195</v>
      </c>
      <c r="F178" s="77">
        <v>9924.9599999999991</v>
      </c>
      <c r="G178" s="77"/>
      <c r="H178" s="77">
        <f t="shared" si="113"/>
        <v>9924.9599999999991</v>
      </c>
      <c r="I178" s="77">
        <v>6372.1</v>
      </c>
      <c r="J178" s="77">
        <v>6372.1</v>
      </c>
      <c r="K178" s="58">
        <f t="shared" si="114"/>
        <v>3552.8599999999988</v>
      </c>
    </row>
    <row r="179" spans="1:12" s="22" customFormat="1" ht="30" x14ac:dyDescent="0.25">
      <c r="A179" s="31"/>
      <c r="B179" s="33"/>
      <c r="C179" s="32"/>
      <c r="D179" s="41">
        <v>34102</v>
      </c>
      <c r="E179" s="40" t="s">
        <v>295</v>
      </c>
      <c r="F179" s="77">
        <v>14887.56</v>
      </c>
      <c r="G179" s="77"/>
      <c r="H179" s="77">
        <f t="shared" si="113"/>
        <v>14887.56</v>
      </c>
      <c r="I179" s="77">
        <v>0</v>
      </c>
      <c r="J179" s="77">
        <v>0</v>
      </c>
      <c r="K179" s="58">
        <f t="shared" si="114"/>
        <v>14887.56</v>
      </c>
    </row>
    <row r="180" spans="1:12" s="22" customFormat="1" x14ac:dyDescent="0.25">
      <c r="A180" s="31"/>
      <c r="B180" s="32"/>
      <c r="C180" s="50">
        <v>34300</v>
      </c>
      <c r="D180" s="71" t="s">
        <v>196</v>
      </c>
      <c r="E180" s="72"/>
      <c r="F180" s="60">
        <f t="shared" ref="F180:K180" si="141">SUM(F181)</f>
        <v>0</v>
      </c>
      <c r="G180" s="60">
        <f t="shared" si="141"/>
        <v>0</v>
      </c>
      <c r="H180" s="60">
        <f t="shared" si="141"/>
        <v>0</v>
      </c>
      <c r="I180" s="60">
        <f t="shared" si="141"/>
        <v>0</v>
      </c>
      <c r="J180" s="60">
        <f t="shared" si="141"/>
        <v>0</v>
      </c>
      <c r="K180" s="60">
        <f t="shared" si="141"/>
        <v>0</v>
      </c>
    </row>
    <row r="181" spans="1:12" s="22" customFormat="1" x14ac:dyDescent="0.25">
      <c r="A181" s="31"/>
      <c r="B181" s="33"/>
      <c r="C181" s="32"/>
      <c r="D181" s="34">
        <v>34302</v>
      </c>
      <c r="E181" s="35" t="s">
        <v>197</v>
      </c>
      <c r="F181" s="77">
        <v>0</v>
      </c>
      <c r="G181" s="77"/>
      <c r="H181" s="77">
        <f t="shared" si="113"/>
        <v>0</v>
      </c>
      <c r="I181" s="77">
        <v>0</v>
      </c>
      <c r="J181" s="77">
        <v>0</v>
      </c>
      <c r="K181" s="58">
        <f t="shared" si="114"/>
        <v>0</v>
      </c>
    </row>
    <row r="182" spans="1:12" s="22" customFormat="1" x14ac:dyDescent="0.25">
      <c r="A182" s="31"/>
      <c r="B182" s="32"/>
      <c r="C182" s="50">
        <v>34400</v>
      </c>
      <c r="D182" s="71" t="s">
        <v>198</v>
      </c>
      <c r="E182" s="72"/>
      <c r="F182" s="60">
        <f t="shared" ref="F182:K182" si="142">SUM(F183)</f>
        <v>11910</v>
      </c>
      <c r="G182" s="60">
        <f t="shared" si="142"/>
        <v>0</v>
      </c>
      <c r="H182" s="60">
        <f t="shared" si="142"/>
        <v>11910</v>
      </c>
      <c r="I182" s="60">
        <f t="shared" si="142"/>
        <v>0</v>
      </c>
      <c r="J182" s="60">
        <f t="shared" si="142"/>
        <v>0</v>
      </c>
      <c r="K182" s="60">
        <f t="shared" si="142"/>
        <v>11910</v>
      </c>
    </row>
    <row r="183" spans="1:12" s="22" customFormat="1" ht="30" x14ac:dyDescent="0.25">
      <c r="A183" s="31"/>
      <c r="B183" s="33"/>
      <c r="C183" s="32"/>
      <c r="D183" s="34">
        <v>34401</v>
      </c>
      <c r="E183" s="35" t="s">
        <v>198</v>
      </c>
      <c r="F183" s="77">
        <v>11910</v>
      </c>
      <c r="G183" s="77"/>
      <c r="H183" s="77">
        <f t="shared" si="113"/>
        <v>11910</v>
      </c>
      <c r="I183" s="77">
        <v>0</v>
      </c>
      <c r="J183" s="77">
        <v>0</v>
      </c>
      <c r="K183" s="58">
        <f t="shared" si="114"/>
        <v>11910</v>
      </c>
    </row>
    <row r="184" spans="1:12" s="22" customFormat="1" x14ac:dyDescent="0.25">
      <c r="A184" s="31"/>
      <c r="B184" s="32"/>
      <c r="C184" s="50">
        <v>34500</v>
      </c>
      <c r="D184" s="71" t="s">
        <v>199</v>
      </c>
      <c r="E184" s="72"/>
      <c r="F184" s="60">
        <f t="shared" ref="F184:K184" si="143">SUM(F185)</f>
        <v>645125.04</v>
      </c>
      <c r="G184" s="60">
        <f t="shared" si="143"/>
        <v>0</v>
      </c>
      <c r="H184" s="60">
        <f t="shared" si="143"/>
        <v>645125.04</v>
      </c>
      <c r="I184" s="60">
        <f t="shared" si="143"/>
        <v>638671.92000000004</v>
      </c>
      <c r="J184" s="60">
        <f t="shared" si="143"/>
        <v>638671.92000000004</v>
      </c>
      <c r="K184" s="60">
        <f t="shared" si="143"/>
        <v>6453.1199999999953</v>
      </c>
    </row>
    <row r="185" spans="1:12" s="22" customFormat="1" x14ac:dyDescent="0.25">
      <c r="A185" s="31"/>
      <c r="B185" s="33"/>
      <c r="C185" s="32"/>
      <c r="D185" s="34">
        <v>34501</v>
      </c>
      <c r="E185" s="35" t="s">
        <v>200</v>
      </c>
      <c r="F185" s="77">
        <v>645125.04</v>
      </c>
      <c r="G185" s="77"/>
      <c r="H185" s="77">
        <f t="shared" si="113"/>
        <v>645125.04</v>
      </c>
      <c r="I185" s="77">
        <v>638671.92000000004</v>
      </c>
      <c r="J185" s="77">
        <v>638671.92000000004</v>
      </c>
      <c r="K185" s="58">
        <f t="shared" si="114"/>
        <v>6453.1199999999953</v>
      </c>
    </row>
    <row r="186" spans="1:12" s="22" customFormat="1" x14ac:dyDescent="0.25">
      <c r="A186" s="31"/>
      <c r="B186" s="73">
        <v>35000</v>
      </c>
      <c r="C186" s="74" t="s">
        <v>201</v>
      </c>
      <c r="D186" s="75"/>
      <c r="E186" s="76"/>
      <c r="F186" s="59">
        <f t="shared" ref="F186:K186" si="144">SUM(F187,F189,F191,F193,F195,F197,F202,F206)</f>
        <v>6735759.9600000009</v>
      </c>
      <c r="G186" s="59">
        <f t="shared" si="144"/>
        <v>0</v>
      </c>
      <c r="H186" s="59">
        <f t="shared" si="144"/>
        <v>6735759.9600000009</v>
      </c>
      <c r="I186" s="59">
        <f t="shared" ref="I186" si="145">SUM(I187,I189,I191,I193,I195,I197,I202,I206)</f>
        <v>2348697.7400000002</v>
      </c>
      <c r="J186" s="59">
        <f t="shared" ref="J186" si="146">SUM(J187,J189,J191,J193,J195,J197,J202,J206)</f>
        <v>2348697.7400000002</v>
      </c>
      <c r="K186" s="59">
        <f t="shared" si="144"/>
        <v>4387062.22</v>
      </c>
      <c r="L186"/>
    </row>
    <row r="187" spans="1:12" s="22" customFormat="1" x14ac:dyDescent="0.25">
      <c r="A187" s="31"/>
      <c r="B187" s="32"/>
      <c r="C187" s="50">
        <v>35100</v>
      </c>
      <c r="D187" s="71" t="s">
        <v>202</v>
      </c>
      <c r="E187" s="72"/>
      <c r="F187" s="60">
        <f t="shared" ref="F187:K187" si="147">SUM(F188)</f>
        <v>595500</v>
      </c>
      <c r="G187" s="60">
        <f t="shared" si="147"/>
        <v>0</v>
      </c>
      <c r="H187" s="60">
        <f t="shared" si="147"/>
        <v>595500</v>
      </c>
      <c r="I187" s="60">
        <f t="shared" si="147"/>
        <v>594585.11</v>
      </c>
      <c r="J187" s="60">
        <f t="shared" si="147"/>
        <v>594585.11</v>
      </c>
      <c r="K187" s="60">
        <f t="shared" si="147"/>
        <v>914.89000000001397</v>
      </c>
      <c r="L187"/>
    </row>
    <row r="188" spans="1:12" s="22" customFormat="1" ht="30" x14ac:dyDescent="0.25">
      <c r="A188" s="31"/>
      <c r="B188" s="33"/>
      <c r="C188" s="32"/>
      <c r="D188" s="34">
        <v>35101</v>
      </c>
      <c r="E188" s="35" t="s">
        <v>296</v>
      </c>
      <c r="F188" s="77">
        <v>595500</v>
      </c>
      <c r="G188" s="77"/>
      <c r="H188" s="77">
        <f t="shared" si="113"/>
        <v>595500</v>
      </c>
      <c r="I188" s="77">
        <v>594585.11</v>
      </c>
      <c r="J188" s="77">
        <v>594585.11</v>
      </c>
      <c r="K188" s="58">
        <f t="shared" si="114"/>
        <v>914.89000000001397</v>
      </c>
      <c r="L188"/>
    </row>
    <row r="189" spans="1:12" s="22" customFormat="1" x14ac:dyDescent="0.25">
      <c r="A189" s="31"/>
      <c r="B189" s="32"/>
      <c r="C189" s="50">
        <v>35200</v>
      </c>
      <c r="D189" s="71" t="s">
        <v>203</v>
      </c>
      <c r="E189" s="72"/>
      <c r="F189" s="60">
        <f t="shared" ref="F189:K189" si="148">SUM(F190)</f>
        <v>74437.56</v>
      </c>
      <c r="G189" s="60">
        <f t="shared" si="148"/>
        <v>0</v>
      </c>
      <c r="H189" s="60">
        <f t="shared" si="148"/>
        <v>74437.56</v>
      </c>
      <c r="I189" s="60">
        <f t="shared" si="148"/>
        <v>27889.3</v>
      </c>
      <c r="J189" s="60">
        <f t="shared" si="148"/>
        <v>27889.3</v>
      </c>
      <c r="K189" s="60">
        <f t="shared" si="148"/>
        <v>46548.259999999995</v>
      </c>
      <c r="L189"/>
    </row>
    <row r="190" spans="1:12" s="22" customFormat="1" ht="45" x14ac:dyDescent="0.25">
      <c r="A190" s="31"/>
      <c r="B190" s="33"/>
      <c r="C190" s="32"/>
      <c r="D190" s="34">
        <v>35201</v>
      </c>
      <c r="E190" s="35" t="s">
        <v>204</v>
      </c>
      <c r="F190" s="77">
        <v>74437.56</v>
      </c>
      <c r="G190" s="77"/>
      <c r="H190" s="77">
        <f t="shared" si="113"/>
        <v>74437.56</v>
      </c>
      <c r="I190" s="77">
        <v>27889.3</v>
      </c>
      <c r="J190" s="77">
        <v>27889.3</v>
      </c>
      <c r="K190" s="58">
        <f t="shared" si="114"/>
        <v>46548.259999999995</v>
      </c>
      <c r="L190"/>
    </row>
    <row r="191" spans="1:12" s="22" customFormat="1" x14ac:dyDescent="0.25">
      <c r="A191" s="31"/>
      <c r="B191" s="32"/>
      <c r="C191" s="50">
        <v>35300</v>
      </c>
      <c r="D191" s="71" t="s">
        <v>205</v>
      </c>
      <c r="E191" s="72"/>
      <c r="F191" s="60">
        <f t="shared" ref="F191:K191" si="149">SUM(F192)</f>
        <v>1240625.04</v>
      </c>
      <c r="G191" s="60">
        <f t="shared" si="149"/>
        <v>0</v>
      </c>
      <c r="H191" s="60">
        <f t="shared" si="149"/>
        <v>1240625.04</v>
      </c>
      <c r="I191" s="60">
        <f t="shared" si="149"/>
        <v>489520</v>
      </c>
      <c r="J191" s="60">
        <f t="shared" si="149"/>
        <v>489520</v>
      </c>
      <c r="K191" s="60">
        <f t="shared" si="149"/>
        <v>751105.04</v>
      </c>
      <c r="L191"/>
    </row>
    <row r="192" spans="1:12" s="22" customFormat="1" ht="45" x14ac:dyDescent="0.25">
      <c r="A192" s="31"/>
      <c r="B192" s="33"/>
      <c r="C192" s="32"/>
      <c r="D192" s="34">
        <v>35301</v>
      </c>
      <c r="E192" s="35" t="s">
        <v>205</v>
      </c>
      <c r="F192" s="77">
        <v>1240625.04</v>
      </c>
      <c r="G192" s="77"/>
      <c r="H192" s="77">
        <f t="shared" si="113"/>
        <v>1240625.04</v>
      </c>
      <c r="I192" s="77">
        <v>489520</v>
      </c>
      <c r="J192" s="77">
        <v>489520</v>
      </c>
      <c r="K192" s="58">
        <f t="shared" si="114"/>
        <v>751105.04</v>
      </c>
      <c r="L192"/>
    </row>
    <row r="193" spans="1:11" s="22" customFormat="1" x14ac:dyDescent="0.25">
      <c r="A193" s="31"/>
      <c r="B193" s="32"/>
      <c r="C193" s="50">
        <v>35400</v>
      </c>
      <c r="D193" s="71" t="s">
        <v>206</v>
      </c>
      <c r="E193" s="72"/>
      <c r="F193" s="60">
        <f t="shared" ref="F193:K193" si="150">SUM(F194)</f>
        <v>69474.960000000006</v>
      </c>
      <c r="G193" s="60">
        <f t="shared" si="150"/>
        <v>0</v>
      </c>
      <c r="H193" s="60">
        <f t="shared" si="150"/>
        <v>69474.960000000006</v>
      </c>
      <c r="I193" s="60">
        <f t="shared" si="150"/>
        <v>0</v>
      </c>
      <c r="J193" s="60">
        <f t="shared" si="150"/>
        <v>0</v>
      </c>
      <c r="K193" s="60">
        <f t="shared" si="150"/>
        <v>69474.960000000006</v>
      </c>
    </row>
    <row r="194" spans="1:11" s="22" customFormat="1" ht="45" x14ac:dyDescent="0.25">
      <c r="A194" s="31"/>
      <c r="B194" s="33"/>
      <c r="C194" s="32"/>
      <c r="D194" s="34">
        <v>35401</v>
      </c>
      <c r="E194" s="35" t="s">
        <v>206</v>
      </c>
      <c r="F194" s="77">
        <v>69474.960000000006</v>
      </c>
      <c r="G194" s="77"/>
      <c r="H194" s="77">
        <f t="shared" si="113"/>
        <v>69474.960000000006</v>
      </c>
      <c r="I194" s="77">
        <v>0</v>
      </c>
      <c r="J194" s="77">
        <v>0</v>
      </c>
      <c r="K194" s="58">
        <f t="shared" si="114"/>
        <v>69474.960000000006</v>
      </c>
    </row>
    <row r="195" spans="1:11" s="22" customFormat="1" x14ac:dyDescent="0.25">
      <c r="A195" s="31"/>
      <c r="B195" s="32"/>
      <c r="C195" s="50">
        <v>35500</v>
      </c>
      <c r="D195" s="71" t="s">
        <v>207</v>
      </c>
      <c r="E195" s="72"/>
      <c r="F195" s="60">
        <f t="shared" ref="F195:K195" si="151">SUM(F196)</f>
        <v>248124.96</v>
      </c>
      <c r="G195" s="60">
        <f t="shared" si="151"/>
        <v>0</v>
      </c>
      <c r="H195" s="60">
        <f t="shared" si="151"/>
        <v>248124.96</v>
      </c>
      <c r="I195" s="60">
        <f t="shared" si="151"/>
        <v>182079.25</v>
      </c>
      <c r="J195" s="60">
        <f t="shared" si="151"/>
        <v>182079.25</v>
      </c>
      <c r="K195" s="60">
        <f t="shared" si="151"/>
        <v>66045.709999999992</v>
      </c>
    </row>
    <row r="196" spans="1:11" s="22" customFormat="1" ht="30" x14ac:dyDescent="0.25">
      <c r="A196" s="31"/>
      <c r="B196" s="33"/>
      <c r="C196" s="32"/>
      <c r="D196" s="34">
        <v>35501</v>
      </c>
      <c r="E196" s="35" t="s">
        <v>207</v>
      </c>
      <c r="F196" s="77">
        <v>248124.96</v>
      </c>
      <c r="G196" s="77"/>
      <c r="H196" s="77">
        <f t="shared" si="113"/>
        <v>248124.96</v>
      </c>
      <c r="I196" s="77">
        <v>182079.25</v>
      </c>
      <c r="J196" s="77">
        <v>182079.25</v>
      </c>
      <c r="K196" s="58">
        <f t="shared" si="114"/>
        <v>66045.709999999992</v>
      </c>
    </row>
    <row r="197" spans="1:11" s="22" customFormat="1" x14ac:dyDescent="0.25">
      <c r="A197" s="31"/>
      <c r="B197" s="32"/>
      <c r="C197" s="50">
        <v>35700</v>
      </c>
      <c r="D197" s="71" t="s">
        <v>208</v>
      </c>
      <c r="E197" s="72"/>
      <c r="F197" s="60">
        <f t="shared" ref="F197:K197" si="152">SUM(F198:F201)</f>
        <v>2481249.96</v>
      </c>
      <c r="G197" s="60">
        <f t="shared" si="152"/>
        <v>0</v>
      </c>
      <c r="H197" s="60">
        <f t="shared" si="152"/>
        <v>2481249.96</v>
      </c>
      <c r="I197" s="60">
        <f t="shared" si="152"/>
        <v>402512.82</v>
      </c>
      <c r="J197" s="60">
        <f t="shared" ref="J197" si="153">SUM(J198:J201)</f>
        <v>402512.82</v>
      </c>
      <c r="K197" s="60">
        <f t="shared" si="152"/>
        <v>2078737.14</v>
      </c>
    </row>
    <row r="198" spans="1:11" s="22" customFormat="1" ht="45" x14ac:dyDescent="0.25">
      <c r="A198" s="31"/>
      <c r="B198" s="33"/>
      <c r="C198" s="32"/>
      <c r="D198" s="34">
        <v>35704</v>
      </c>
      <c r="E198" s="35" t="s">
        <v>297</v>
      </c>
      <c r="F198" s="77">
        <v>1786500</v>
      </c>
      <c r="G198" s="77"/>
      <c r="H198" s="77">
        <f t="shared" si="113"/>
        <v>1786500</v>
      </c>
      <c r="I198" s="77">
        <v>341757.82</v>
      </c>
      <c r="J198" s="77">
        <v>341757.82</v>
      </c>
      <c r="K198" s="58">
        <f t="shared" si="114"/>
        <v>1444742.18</v>
      </c>
    </row>
    <row r="199" spans="1:11" s="22" customFormat="1" ht="45" x14ac:dyDescent="0.25">
      <c r="A199" s="31"/>
      <c r="B199" s="33"/>
      <c r="C199" s="32"/>
      <c r="D199" s="34">
        <v>35705</v>
      </c>
      <c r="E199" s="35" t="s">
        <v>209</v>
      </c>
      <c r="F199" s="77">
        <v>69474.960000000006</v>
      </c>
      <c r="G199" s="77"/>
      <c r="H199" s="77">
        <f t="shared" si="113"/>
        <v>69474.960000000006</v>
      </c>
      <c r="I199" s="77">
        <v>34452</v>
      </c>
      <c r="J199" s="77">
        <v>34452</v>
      </c>
      <c r="K199" s="58">
        <f t="shared" si="114"/>
        <v>35022.960000000006</v>
      </c>
    </row>
    <row r="200" spans="1:11" s="22" customFormat="1" ht="45" x14ac:dyDescent="0.25">
      <c r="A200" s="31"/>
      <c r="B200" s="33"/>
      <c r="C200" s="32"/>
      <c r="D200" s="34">
        <v>35706</v>
      </c>
      <c r="E200" s="35" t="s">
        <v>210</v>
      </c>
      <c r="F200" s="77">
        <v>545874.96</v>
      </c>
      <c r="G200" s="77"/>
      <c r="H200" s="77">
        <f t="shared" si="113"/>
        <v>545874.96</v>
      </c>
      <c r="I200" s="77">
        <v>26303</v>
      </c>
      <c r="J200" s="77">
        <v>26303</v>
      </c>
      <c r="K200" s="58">
        <f t="shared" si="114"/>
        <v>519571.95999999996</v>
      </c>
    </row>
    <row r="201" spans="1:11" s="22" customFormat="1" ht="30" x14ac:dyDescent="0.25">
      <c r="A201" s="31"/>
      <c r="B201" s="33"/>
      <c r="C201" s="32"/>
      <c r="D201" s="34">
        <v>35708</v>
      </c>
      <c r="E201" s="35" t="s">
        <v>211</v>
      </c>
      <c r="F201" s="77">
        <v>79400.039999999994</v>
      </c>
      <c r="G201" s="77"/>
      <c r="H201" s="77">
        <f t="shared" si="113"/>
        <v>79400.039999999994</v>
      </c>
      <c r="I201" s="77">
        <v>0</v>
      </c>
      <c r="J201" s="77">
        <v>0</v>
      </c>
      <c r="K201" s="58">
        <f t="shared" si="114"/>
        <v>79400.039999999994</v>
      </c>
    </row>
    <row r="202" spans="1:11" s="22" customFormat="1" x14ac:dyDescent="0.25">
      <c r="A202" s="31"/>
      <c r="B202" s="32"/>
      <c r="C202" s="50">
        <v>35800</v>
      </c>
      <c r="D202" s="71" t="s">
        <v>212</v>
      </c>
      <c r="E202" s="72"/>
      <c r="F202" s="60">
        <f t="shared" ref="F202:K202" si="154">SUM(F203:F205)</f>
        <v>1723635</v>
      </c>
      <c r="G202" s="60">
        <f t="shared" si="154"/>
        <v>0</v>
      </c>
      <c r="H202" s="60">
        <f t="shared" si="154"/>
        <v>1723635</v>
      </c>
      <c r="I202" s="60">
        <f t="shared" si="154"/>
        <v>591872.46</v>
      </c>
      <c r="J202" s="60">
        <f t="shared" ref="J202" si="155">SUM(J203:J205)</f>
        <v>591872.46</v>
      </c>
      <c r="K202" s="60">
        <f t="shared" si="154"/>
        <v>1131762.54</v>
      </c>
    </row>
    <row r="203" spans="1:11" s="22" customFormat="1" x14ac:dyDescent="0.25">
      <c r="A203" s="31"/>
      <c r="B203" s="33"/>
      <c r="C203" s="32"/>
      <c r="D203" s="34">
        <v>35801</v>
      </c>
      <c r="E203" s="35" t="s">
        <v>213</v>
      </c>
      <c r="F203" s="77">
        <v>592185</v>
      </c>
      <c r="G203" s="77"/>
      <c r="H203" s="77">
        <f t="shared" si="113"/>
        <v>592185</v>
      </c>
      <c r="I203" s="77">
        <v>295887</v>
      </c>
      <c r="J203" s="77">
        <v>295887</v>
      </c>
      <c r="K203" s="58">
        <f t="shared" si="114"/>
        <v>296298</v>
      </c>
    </row>
    <row r="204" spans="1:11" s="22" customFormat="1" x14ac:dyDescent="0.25">
      <c r="A204" s="31"/>
      <c r="B204" s="33"/>
      <c r="C204" s="32"/>
      <c r="D204" s="34">
        <v>35802</v>
      </c>
      <c r="E204" s="35" t="s">
        <v>298</v>
      </c>
      <c r="F204" s="77">
        <v>0</v>
      </c>
      <c r="G204" s="77"/>
      <c r="H204" s="77">
        <f t="shared" si="113"/>
        <v>0</v>
      </c>
      <c r="I204" s="77">
        <v>0</v>
      </c>
      <c r="J204" s="77">
        <v>0</v>
      </c>
      <c r="K204" s="58">
        <f t="shared" si="114"/>
        <v>0</v>
      </c>
    </row>
    <row r="205" spans="1:11" s="22" customFormat="1" ht="30" x14ac:dyDescent="0.25">
      <c r="A205" s="31"/>
      <c r="B205" s="33"/>
      <c r="C205" s="32"/>
      <c r="D205" s="34">
        <v>35804</v>
      </c>
      <c r="E205" s="35" t="s">
        <v>214</v>
      </c>
      <c r="F205" s="77">
        <v>1131450</v>
      </c>
      <c r="G205" s="77"/>
      <c r="H205" s="77">
        <f t="shared" si="113"/>
        <v>1131450</v>
      </c>
      <c r="I205" s="77">
        <v>295985.46000000002</v>
      </c>
      <c r="J205" s="77">
        <v>295985.46000000002</v>
      </c>
      <c r="K205" s="58">
        <f t="shared" si="114"/>
        <v>835464.54</v>
      </c>
    </row>
    <row r="206" spans="1:11" s="22" customFormat="1" x14ac:dyDescent="0.25">
      <c r="A206" s="31"/>
      <c r="B206" s="32"/>
      <c r="C206" s="50">
        <v>35900</v>
      </c>
      <c r="D206" s="71" t="s">
        <v>215</v>
      </c>
      <c r="E206" s="72"/>
      <c r="F206" s="60">
        <f t="shared" ref="F206:K206" si="156">SUM(F207:F208)</f>
        <v>302712.48</v>
      </c>
      <c r="G206" s="60">
        <f t="shared" si="156"/>
        <v>0</v>
      </c>
      <c r="H206" s="60">
        <f t="shared" si="156"/>
        <v>302712.48</v>
      </c>
      <c r="I206" s="60">
        <f t="shared" si="156"/>
        <v>60238.8</v>
      </c>
      <c r="J206" s="60">
        <f t="shared" ref="J206" si="157">SUM(J207:J208)</f>
        <v>60238.8</v>
      </c>
      <c r="K206" s="60">
        <f t="shared" si="156"/>
        <v>242473.68000000002</v>
      </c>
    </row>
    <row r="207" spans="1:11" s="22" customFormat="1" x14ac:dyDescent="0.25">
      <c r="A207" s="31"/>
      <c r="B207" s="33"/>
      <c r="C207" s="32"/>
      <c r="D207" s="34">
        <v>35901</v>
      </c>
      <c r="E207" s="35" t="s">
        <v>216</v>
      </c>
      <c r="F207" s="77">
        <v>4962.4799999999996</v>
      </c>
      <c r="G207" s="77"/>
      <c r="H207" s="77">
        <f t="shared" si="113"/>
        <v>4962.4799999999996</v>
      </c>
      <c r="I207" s="77">
        <v>0</v>
      </c>
      <c r="J207" s="77">
        <v>0</v>
      </c>
      <c r="K207" s="58">
        <f t="shared" si="114"/>
        <v>4962.4799999999996</v>
      </c>
    </row>
    <row r="208" spans="1:11" s="22" customFormat="1" x14ac:dyDescent="0.25">
      <c r="A208" s="31"/>
      <c r="B208" s="33"/>
      <c r="C208" s="32"/>
      <c r="D208" s="34">
        <v>35902</v>
      </c>
      <c r="E208" s="35" t="s">
        <v>217</v>
      </c>
      <c r="F208" s="77">
        <v>297750</v>
      </c>
      <c r="G208" s="77"/>
      <c r="H208" s="77">
        <f t="shared" si="113"/>
        <v>297750</v>
      </c>
      <c r="I208" s="77">
        <v>60238.8</v>
      </c>
      <c r="J208" s="77">
        <v>60238.8</v>
      </c>
      <c r="K208" s="58">
        <f t="shared" si="114"/>
        <v>237511.2</v>
      </c>
    </row>
    <row r="209" spans="1:11" s="22" customFormat="1" x14ac:dyDescent="0.25">
      <c r="A209" s="31"/>
      <c r="B209" s="73">
        <v>36000</v>
      </c>
      <c r="C209" s="74" t="s">
        <v>218</v>
      </c>
      <c r="D209" s="75"/>
      <c r="E209" s="76"/>
      <c r="F209" s="59">
        <f t="shared" ref="F209:K210" si="158">SUM(F210)</f>
        <v>197000.04</v>
      </c>
      <c r="G209" s="59">
        <f t="shared" si="158"/>
        <v>0</v>
      </c>
      <c r="H209" s="59">
        <f t="shared" si="158"/>
        <v>197000.04</v>
      </c>
      <c r="I209" s="59">
        <f t="shared" si="158"/>
        <v>0</v>
      </c>
      <c r="J209" s="59">
        <f t="shared" si="158"/>
        <v>0</v>
      </c>
      <c r="K209" s="59">
        <f t="shared" si="158"/>
        <v>197000.04</v>
      </c>
    </row>
    <row r="210" spans="1:11" s="22" customFormat="1" x14ac:dyDescent="0.25">
      <c r="A210" s="31"/>
      <c r="B210" s="32"/>
      <c r="C210" s="50">
        <v>36100</v>
      </c>
      <c r="D210" s="71" t="s">
        <v>219</v>
      </c>
      <c r="E210" s="72"/>
      <c r="F210" s="60">
        <f t="shared" si="158"/>
        <v>197000.04</v>
      </c>
      <c r="G210" s="60">
        <f t="shared" si="158"/>
        <v>0</v>
      </c>
      <c r="H210" s="60">
        <f t="shared" si="158"/>
        <v>197000.04</v>
      </c>
      <c r="I210" s="60">
        <f t="shared" si="158"/>
        <v>0</v>
      </c>
      <c r="J210" s="60">
        <f t="shared" si="158"/>
        <v>0</v>
      </c>
      <c r="K210" s="60">
        <f t="shared" si="158"/>
        <v>197000.04</v>
      </c>
    </row>
    <row r="211" spans="1:11" s="22" customFormat="1" x14ac:dyDescent="0.25">
      <c r="A211" s="31"/>
      <c r="B211" s="33"/>
      <c r="C211" s="32"/>
      <c r="D211" s="34">
        <v>36101</v>
      </c>
      <c r="E211" s="35" t="s">
        <v>220</v>
      </c>
      <c r="F211" s="77">
        <v>197000.04</v>
      </c>
      <c r="G211" s="77"/>
      <c r="H211" s="77">
        <f>F211+G211</f>
        <v>197000.04</v>
      </c>
      <c r="I211" s="77">
        <v>0</v>
      </c>
      <c r="J211" s="77">
        <v>0</v>
      </c>
      <c r="K211" s="58">
        <f>H211-I211</f>
        <v>197000.04</v>
      </c>
    </row>
    <row r="212" spans="1:11" s="22" customFormat="1" x14ac:dyDescent="0.25">
      <c r="A212" s="31"/>
      <c r="B212" s="73">
        <v>37000</v>
      </c>
      <c r="C212" s="74" t="s">
        <v>221</v>
      </c>
      <c r="D212" s="75"/>
      <c r="E212" s="76"/>
      <c r="F212" s="59">
        <f t="shared" ref="F212:K212" si="159">SUM(F213,F215,F218,F221,F224)</f>
        <v>909157.56</v>
      </c>
      <c r="G212" s="59">
        <f t="shared" si="159"/>
        <v>0</v>
      </c>
      <c r="H212" s="59">
        <f t="shared" si="159"/>
        <v>909157.56</v>
      </c>
      <c r="I212" s="59">
        <f t="shared" ref="I212" si="160">SUM(I213,I215,I218,I221,I224)</f>
        <v>430102.53</v>
      </c>
      <c r="J212" s="59">
        <f t="shared" ref="J212" si="161">SUM(J213,J215,J218,J221,J224)</f>
        <v>428802.53</v>
      </c>
      <c r="K212" s="59">
        <f t="shared" si="159"/>
        <v>479055.03</v>
      </c>
    </row>
    <row r="213" spans="1:11" s="22" customFormat="1" x14ac:dyDescent="0.25">
      <c r="A213" s="31"/>
      <c r="B213" s="32"/>
      <c r="C213" s="50">
        <v>37100</v>
      </c>
      <c r="D213" s="71" t="s">
        <v>222</v>
      </c>
      <c r="E213" s="72"/>
      <c r="F213" s="60">
        <f t="shared" ref="F213:K213" si="162">SUM(F214)</f>
        <v>168725.04</v>
      </c>
      <c r="G213" s="60">
        <f t="shared" si="162"/>
        <v>0</v>
      </c>
      <c r="H213" s="60">
        <f t="shared" si="162"/>
        <v>168725.04</v>
      </c>
      <c r="I213" s="60">
        <f t="shared" si="162"/>
        <v>83067.570000000007</v>
      </c>
      <c r="J213" s="60">
        <f t="shared" si="162"/>
        <v>83067.570000000007</v>
      </c>
      <c r="K213" s="60">
        <f t="shared" si="162"/>
        <v>85657.47</v>
      </c>
    </row>
    <row r="214" spans="1:11" s="22" customFormat="1" x14ac:dyDescent="0.25">
      <c r="A214" s="31"/>
      <c r="B214" s="33"/>
      <c r="C214" s="32"/>
      <c r="D214" s="34">
        <v>37101</v>
      </c>
      <c r="E214" s="35" t="s">
        <v>222</v>
      </c>
      <c r="F214" s="77">
        <v>168725.04</v>
      </c>
      <c r="G214" s="77"/>
      <c r="H214" s="77">
        <f>F214+G214</f>
        <v>168725.04</v>
      </c>
      <c r="I214" s="77">
        <v>83067.570000000007</v>
      </c>
      <c r="J214" s="77">
        <v>83067.570000000007</v>
      </c>
      <c r="K214" s="58">
        <f>H214-I214</f>
        <v>85657.47</v>
      </c>
    </row>
    <row r="215" spans="1:11" s="22" customFormat="1" x14ac:dyDescent="0.25">
      <c r="A215" s="31"/>
      <c r="B215" s="32"/>
      <c r="C215" s="50">
        <v>37200</v>
      </c>
      <c r="D215" s="71" t="s">
        <v>223</v>
      </c>
      <c r="E215" s="72"/>
      <c r="F215" s="60">
        <f t="shared" ref="F215:K215" si="163">SUM(F216:F217)</f>
        <v>18857.52</v>
      </c>
      <c r="G215" s="60">
        <f t="shared" si="163"/>
        <v>0</v>
      </c>
      <c r="H215" s="60">
        <f t="shared" si="163"/>
        <v>18857.52</v>
      </c>
      <c r="I215" s="60">
        <f t="shared" si="163"/>
        <v>678</v>
      </c>
      <c r="J215" s="60">
        <f t="shared" ref="J215" si="164">SUM(J216:J217)</f>
        <v>678</v>
      </c>
      <c r="K215" s="60">
        <f t="shared" si="163"/>
        <v>18179.52</v>
      </c>
    </row>
    <row r="216" spans="1:11" s="22" customFormat="1" x14ac:dyDescent="0.25">
      <c r="A216" s="31"/>
      <c r="B216" s="33"/>
      <c r="C216" s="32"/>
      <c r="D216" s="34">
        <v>37201</v>
      </c>
      <c r="E216" s="35" t="s">
        <v>223</v>
      </c>
      <c r="F216" s="77">
        <v>3969.96</v>
      </c>
      <c r="G216" s="77"/>
      <c r="H216" s="77">
        <f>F216+G216</f>
        <v>3969.96</v>
      </c>
      <c r="I216" s="77">
        <v>678</v>
      </c>
      <c r="J216" s="77">
        <v>678</v>
      </c>
      <c r="K216" s="58">
        <f>H216-I216</f>
        <v>3291.96</v>
      </c>
    </row>
    <row r="217" spans="1:11" s="22" customFormat="1" x14ac:dyDescent="0.25">
      <c r="A217" s="31"/>
      <c r="B217" s="33"/>
      <c r="C217" s="32"/>
      <c r="D217" s="34">
        <v>37202</v>
      </c>
      <c r="E217" s="35" t="s">
        <v>224</v>
      </c>
      <c r="F217" s="77">
        <v>14887.56</v>
      </c>
      <c r="G217" s="77"/>
      <c r="H217" s="77">
        <f>F217+G217</f>
        <v>14887.56</v>
      </c>
      <c r="I217" s="77">
        <v>0</v>
      </c>
      <c r="J217" s="77">
        <v>0</v>
      </c>
      <c r="K217" s="58">
        <f>H217-I217</f>
        <v>14887.56</v>
      </c>
    </row>
    <row r="218" spans="1:11" s="22" customFormat="1" x14ac:dyDescent="0.25">
      <c r="A218" s="31"/>
      <c r="B218" s="32"/>
      <c r="C218" s="50">
        <v>37500</v>
      </c>
      <c r="D218" s="71" t="s">
        <v>225</v>
      </c>
      <c r="E218" s="72"/>
      <c r="F218" s="60">
        <f t="shared" ref="F218:K218" si="165">SUM(F219:F220)</f>
        <v>632250</v>
      </c>
      <c r="G218" s="60">
        <f t="shared" si="165"/>
        <v>0</v>
      </c>
      <c r="H218" s="60">
        <f t="shared" si="165"/>
        <v>632250</v>
      </c>
      <c r="I218" s="60">
        <f t="shared" si="165"/>
        <v>296675.96000000002</v>
      </c>
      <c r="J218" s="60">
        <f t="shared" ref="J218" si="166">SUM(J219:J220)</f>
        <v>295375.96000000002</v>
      </c>
      <c r="K218" s="60">
        <f t="shared" si="165"/>
        <v>335574.04000000004</v>
      </c>
    </row>
    <row r="219" spans="1:11" s="22" customFormat="1" x14ac:dyDescent="0.25">
      <c r="A219" s="31"/>
      <c r="B219" s="33"/>
      <c r="C219" s="32"/>
      <c r="D219" s="34">
        <v>37501</v>
      </c>
      <c r="E219" s="35" t="s">
        <v>225</v>
      </c>
      <c r="F219" s="77">
        <v>433749.96</v>
      </c>
      <c r="G219" s="77"/>
      <c r="H219" s="77">
        <f>F219+G219</f>
        <v>433749.96</v>
      </c>
      <c r="I219" s="77">
        <v>223650</v>
      </c>
      <c r="J219" s="77">
        <f>223650-1300</f>
        <v>222350</v>
      </c>
      <c r="K219" s="58">
        <f>H219-I219</f>
        <v>210099.96000000002</v>
      </c>
    </row>
    <row r="220" spans="1:11" s="22" customFormat="1" x14ac:dyDescent="0.25">
      <c r="A220" s="31"/>
      <c r="B220" s="33"/>
      <c r="C220" s="32"/>
      <c r="D220" s="34">
        <v>37502</v>
      </c>
      <c r="E220" s="35" t="s">
        <v>226</v>
      </c>
      <c r="F220" s="77">
        <v>198500.04</v>
      </c>
      <c r="G220" s="77"/>
      <c r="H220" s="77">
        <f>F220+G220</f>
        <v>198500.04</v>
      </c>
      <c r="I220" s="77">
        <v>73025.960000000006</v>
      </c>
      <c r="J220" s="77">
        <v>73025.960000000006</v>
      </c>
      <c r="K220" s="58">
        <f>H220-I220</f>
        <v>125474.08</v>
      </c>
    </row>
    <row r="221" spans="1:11" s="22" customFormat="1" x14ac:dyDescent="0.25">
      <c r="A221" s="31"/>
      <c r="B221" s="32"/>
      <c r="C221" s="50">
        <v>37600</v>
      </c>
      <c r="D221" s="71" t="s">
        <v>227</v>
      </c>
      <c r="E221" s="72"/>
      <c r="F221" s="60">
        <f t="shared" ref="F221:K221" si="167">SUM(F222:F223)</f>
        <v>0</v>
      </c>
      <c r="G221" s="60">
        <f t="shared" si="167"/>
        <v>0</v>
      </c>
      <c r="H221" s="60">
        <f t="shared" si="167"/>
        <v>0</v>
      </c>
      <c r="I221" s="60">
        <f t="shared" si="167"/>
        <v>0</v>
      </c>
      <c r="J221" s="60">
        <f t="shared" ref="J221" si="168">SUM(J222:J223)</f>
        <v>0</v>
      </c>
      <c r="K221" s="60">
        <f t="shared" si="167"/>
        <v>0</v>
      </c>
    </row>
    <row r="222" spans="1:11" s="22" customFormat="1" x14ac:dyDescent="0.25">
      <c r="A222" s="31"/>
      <c r="B222" s="33"/>
      <c r="C222" s="32"/>
      <c r="D222" s="34">
        <v>37601</v>
      </c>
      <c r="E222" s="35" t="s">
        <v>227</v>
      </c>
      <c r="F222" s="77">
        <v>0</v>
      </c>
      <c r="G222" s="77"/>
      <c r="H222" s="77">
        <f>F222+G222</f>
        <v>0</v>
      </c>
      <c r="I222" s="77">
        <v>0</v>
      </c>
      <c r="J222" s="77">
        <v>0</v>
      </c>
      <c r="K222" s="58">
        <f>H222-I222</f>
        <v>0</v>
      </c>
    </row>
    <row r="223" spans="1:11" s="22" customFormat="1" x14ac:dyDescent="0.25">
      <c r="A223" s="31"/>
      <c r="B223" s="33"/>
      <c r="C223" s="32"/>
      <c r="D223" s="41">
        <v>37602</v>
      </c>
      <c r="E223" s="40" t="s">
        <v>228</v>
      </c>
      <c r="F223" s="77">
        <v>0</v>
      </c>
      <c r="G223" s="77"/>
      <c r="H223" s="77">
        <f>F223+G223</f>
        <v>0</v>
      </c>
      <c r="I223" s="77">
        <v>0</v>
      </c>
      <c r="J223" s="77">
        <v>0</v>
      </c>
      <c r="K223" s="58">
        <f>H223-I223</f>
        <v>0</v>
      </c>
    </row>
    <row r="224" spans="1:11" s="22" customFormat="1" x14ac:dyDescent="0.25">
      <c r="A224" s="31"/>
      <c r="B224" s="32"/>
      <c r="C224" s="50">
        <v>37900</v>
      </c>
      <c r="D224" s="71" t="s">
        <v>229</v>
      </c>
      <c r="E224" s="72"/>
      <c r="F224" s="60">
        <f t="shared" ref="F224:K224" si="169">SUM(F225:F226)</f>
        <v>89325</v>
      </c>
      <c r="G224" s="60">
        <f t="shared" si="169"/>
        <v>0</v>
      </c>
      <c r="H224" s="60">
        <f t="shared" si="169"/>
        <v>89325</v>
      </c>
      <c r="I224" s="60">
        <f t="shared" si="169"/>
        <v>49681</v>
      </c>
      <c r="J224" s="60">
        <f t="shared" ref="J224" si="170">SUM(J225:J226)</f>
        <v>49681</v>
      </c>
      <c r="K224" s="60">
        <f t="shared" si="169"/>
        <v>39644</v>
      </c>
    </row>
    <row r="225" spans="1:11" s="22" customFormat="1" x14ac:dyDescent="0.25">
      <c r="A225" s="31"/>
      <c r="B225" s="33"/>
      <c r="C225" s="32"/>
      <c r="D225" s="34">
        <v>37902</v>
      </c>
      <c r="E225" s="35" t="s">
        <v>230</v>
      </c>
      <c r="F225" s="77">
        <v>89325</v>
      </c>
      <c r="G225" s="77"/>
      <c r="H225" s="77">
        <f>F225+G225</f>
        <v>89325</v>
      </c>
      <c r="I225" s="77">
        <v>49681</v>
      </c>
      <c r="J225" s="77">
        <v>49681</v>
      </c>
      <c r="K225" s="58">
        <f>H225-I225</f>
        <v>39644</v>
      </c>
    </row>
    <row r="226" spans="1:11" s="22" customFormat="1" x14ac:dyDescent="0.25">
      <c r="A226" s="31"/>
      <c r="B226" s="33"/>
      <c r="C226" s="32"/>
      <c r="D226" s="34">
        <v>37903</v>
      </c>
      <c r="E226" s="35" t="s">
        <v>231</v>
      </c>
      <c r="F226" s="77">
        <v>0</v>
      </c>
      <c r="G226" s="77"/>
      <c r="H226" s="77">
        <f>F226+G226</f>
        <v>0</v>
      </c>
      <c r="I226" s="77">
        <v>0</v>
      </c>
      <c r="J226" s="77">
        <v>0</v>
      </c>
      <c r="K226" s="58">
        <f>H226-I226</f>
        <v>0</v>
      </c>
    </row>
    <row r="227" spans="1:11" s="22" customFormat="1" x14ac:dyDescent="0.25">
      <c r="A227" s="31"/>
      <c r="B227" s="73">
        <v>38000</v>
      </c>
      <c r="C227" s="74" t="s">
        <v>232</v>
      </c>
      <c r="D227" s="75"/>
      <c r="E227" s="76"/>
      <c r="F227" s="59">
        <f t="shared" ref="F227:K227" si="171">SUM(F228)</f>
        <v>446625</v>
      </c>
      <c r="G227" s="59">
        <f t="shared" si="171"/>
        <v>0</v>
      </c>
      <c r="H227" s="59">
        <f t="shared" si="171"/>
        <v>446625</v>
      </c>
      <c r="I227" s="59">
        <f t="shared" si="171"/>
        <v>410220.1</v>
      </c>
      <c r="J227" s="59">
        <f t="shared" si="171"/>
        <v>410220.1</v>
      </c>
      <c r="K227" s="59">
        <f t="shared" si="171"/>
        <v>36404.900000000023</v>
      </c>
    </row>
    <row r="228" spans="1:11" s="22" customFormat="1" x14ac:dyDescent="0.25">
      <c r="A228" s="31"/>
      <c r="B228" s="32"/>
      <c r="C228" s="50">
        <v>38500</v>
      </c>
      <c r="D228" s="71" t="s">
        <v>233</v>
      </c>
      <c r="E228" s="72"/>
      <c r="F228" s="60">
        <f t="shared" ref="F228:K228" si="172">SUM(F229:F230)</f>
        <v>446625</v>
      </c>
      <c r="G228" s="60">
        <f t="shared" si="172"/>
        <v>0</v>
      </c>
      <c r="H228" s="60">
        <f t="shared" si="172"/>
        <v>446625</v>
      </c>
      <c r="I228" s="60">
        <f t="shared" ref="I228" si="173">SUM(I229:I230)</f>
        <v>410220.1</v>
      </c>
      <c r="J228" s="60">
        <f t="shared" ref="J228" si="174">SUM(J229:J230)</f>
        <v>410220.1</v>
      </c>
      <c r="K228" s="60">
        <f t="shared" si="172"/>
        <v>36404.900000000023</v>
      </c>
    </row>
    <row r="229" spans="1:11" s="22" customFormat="1" x14ac:dyDescent="0.25">
      <c r="A229" s="31"/>
      <c r="B229" s="33"/>
      <c r="C229" s="32"/>
      <c r="D229" s="34">
        <v>38501</v>
      </c>
      <c r="E229" s="35" t="s">
        <v>234</v>
      </c>
      <c r="F229" s="77">
        <v>446625</v>
      </c>
      <c r="G229" s="77"/>
      <c r="H229" s="77">
        <f>F229+G229</f>
        <v>446625</v>
      </c>
      <c r="I229" s="77">
        <v>410220.1</v>
      </c>
      <c r="J229" s="77">
        <v>410220.1</v>
      </c>
      <c r="K229" s="58">
        <f>H229-I229</f>
        <v>36404.900000000023</v>
      </c>
    </row>
    <row r="230" spans="1:11" s="22" customFormat="1" x14ac:dyDescent="0.25">
      <c r="A230" s="31"/>
      <c r="B230" s="33"/>
      <c r="C230" s="32"/>
      <c r="D230" s="34">
        <v>38503</v>
      </c>
      <c r="E230" s="35" t="s">
        <v>233</v>
      </c>
      <c r="F230" s="77">
        <v>0</v>
      </c>
      <c r="G230" s="77"/>
      <c r="H230" s="77">
        <f>F230+G230</f>
        <v>0</v>
      </c>
      <c r="I230" s="77">
        <v>0</v>
      </c>
      <c r="J230" s="77">
        <v>0</v>
      </c>
      <c r="K230" s="58">
        <f>H230-I230</f>
        <v>0</v>
      </c>
    </row>
    <row r="231" spans="1:11" s="22" customFormat="1" x14ac:dyDescent="0.25">
      <c r="A231" s="31"/>
      <c r="B231" s="73">
        <v>39000</v>
      </c>
      <c r="C231" s="74" t="s">
        <v>235</v>
      </c>
      <c r="D231" s="75"/>
      <c r="E231" s="76"/>
      <c r="F231" s="59">
        <f t="shared" ref="F231:K231" si="175">SUM(F232,F234)</f>
        <v>0</v>
      </c>
      <c r="G231" s="59">
        <f t="shared" si="175"/>
        <v>0</v>
      </c>
      <c r="H231" s="59">
        <f t="shared" si="175"/>
        <v>0</v>
      </c>
      <c r="I231" s="59">
        <f t="shared" ref="I231" si="176">SUM(I232,I234)</f>
        <v>0</v>
      </c>
      <c r="J231" s="59">
        <f t="shared" ref="J231" si="177">SUM(J232,J234)</f>
        <v>0</v>
      </c>
      <c r="K231" s="59">
        <f t="shared" si="175"/>
        <v>0</v>
      </c>
    </row>
    <row r="232" spans="1:11" s="22" customFormat="1" x14ac:dyDescent="0.25">
      <c r="A232" s="31"/>
      <c r="B232" s="32"/>
      <c r="C232" s="50">
        <v>39200</v>
      </c>
      <c r="D232" s="71" t="s">
        <v>236</v>
      </c>
      <c r="E232" s="72"/>
      <c r="F232" s="60">
        <f t="shared" ref="F232:K232" si="178">SUM(F233)</f>
        <v>0</v>
      </c>
      <c r="G232" s="60">
        <f t="shared" si="178"/>
        <v>0</v>
      </c>
      <c r="H232" s="60">
        <f t="shared" si="178"/>
        <v>0</v>
      </c>
      <c r="I232" s="60">
        <f t="shared" si="178"/>
        <v>0</v>
      </c>
      <c r="J232" s="60">
        <f t="shared" si="178"/>
        <v>0</v>
      </c>
      <c r="K232" s="60">
        <f t="shared" si="178"/>
        <v>0</v>
      </c>
    </row>
    <row r="233" spans="1:11" s="22" customFormat="1" x14ac:dyDescent="0.25">
      <c r="A233" s="31"/>
      <c r="B233" s="33"/>
      <c r="C233" s="32"/>
      <c r="D233" s="34">
        <v>39201</v>
      </c>
      <c r="E233" s="35" t="s">
        <v>236</v>
      </c>
      <c r="F233" s="77">
        <v>0</v>
      </c>
      <c r="G233" s="77"/>
      <c r="H233" s="77">
        <f>F233+G233</f>
        <v>0</v>
      </c>
      <c r="I233" s="77">
        <v>0</v>
      </c>
      <c r="J233" s="77">
        <v>0</v>
      </c>
      <c r="K233" s="58">
        <f>H233-I233</f>
        <v>0</v>
      </c>
    </row>
    <row r="234" spans="1:11" s="22" customFormat="1" x14ac:dyDescent="0.25">
      <c r="A234" s="31"/>
      <c r="B234" s="32"/>
      <c r="C234" s="50">
        <v>39600</v>
      </c>
      <c r="D234" s="71" t="s">
        <v>299</v>
      </c>
      <c r="E234" s="72"/>
      <c r="F234" s="60">
        <f t="shared" ref="F234:K234" si="179">SUM(F235)</f>
        <v>0</v>
      </c>
      <c r="G234" s="60">
        <f t="shared" si="179"/>
        <v>0</v>
      </c>
      <c r="H234" s="60">
        <f t="shared" si="179"/>
        <v>0</v>
      </c>
      <c r="I234" s="60">
        <f t="shared" si="179"/>
        <v>0</v>
      </c>
      <c r="J234" s="60">
        <f t="shared" si="179"/>
        <v>0</v>
      </c>
      <c r="K234" s="60">
        <f t="shared" si="179"/>
        <v>0</v>
      </c>
    </row>
    <row r="235" spans="1:11" s="22" customFormat="1" x14ac:dyDescent="0.25">
      <c r="A235" s="31"/>
      <c r="B235" s="33"/>
      <c r="C235" s="32"/>
      <c r="D235" s="34">
        <v>39601</v>
      </c>
      <c r="E235" s="35" t="s">
        <v>299</v>
      </c>
      <c r="F235" s="77">
        <v>0</v>
      </c>
      <c r="G235" s="77"/>
      <c r="H235" s="77">
        <f>F235+G235</f>
        <v>0</v>
      </c>
      <c r="I235" s="77">
        <v>0</v>
      </c>
      <c r="J235" s="77">
        <v>0</v>
      </c>
      <c r="K235" s="58">
        <f>H235-I235</f>
        <v>0</v>
      </c>
    </row>
    <row r="236" spans="1:11" s="22" customFormat="1" x14ac:dyDescent="0.25">
      <c r="A236" s="31"/>
      <c r="B236" s="33"/>
      <c r="C236" s="32"/>
      <c r="D236" s="34"/>
      <c r="E236" s="35"/>
      <c r="F236" s="58"/>
      <c r="G236" s="58"/>
      <c r="H236" s="58"/>
      <c r="I236" s="58"/>
      <c r="J236" s="58"/>
      <c r="K236" s="58"/>
    </row>
    <row r="237" spans="1:11" s="22" customFormat="1" x14ac:dyDescent="0.25">
      <c r="A237" s="23">
        <v>40000</v>
      </c>
      <c r="B237" s="24" t="s">
        <v>237</v>
      </c>
      <c r="C237" s="25"/>
      <c r="D237" s="25"/>
      <c r="E237" s="26"/>
      <c r="F237" s="58">
        <f t="shared" ref="F237:K237" si="180">SUM(F238,F241)</f>
        <v>5046000</v>
      </c>
      <c r="G237" s="58">
        <f t="shared" si="180"/>
        <v>0</v>
      </c>
      <c r="H237" s="58">
        <f t="shared" si="180"/>
        <v>5046000</v>
      </c>
      <c r="I237" s="58">
        <f t="shared" si="180"/>
        <v>5045000</v>
      </c>
      <c r="J237" s="58">
        <f t="shared" si="180"/>
        <v>5045000</v>
      </c>
      <c r="K237" s="58">
        <f t="shared" si="180"/>
        <v>1000</v>
      </c>
    </row>
    <row r="238" spans="1:11" s="22" customFormat="1" x14ac:dyDescent="0.25">
      <c r="A238" s="31"/>
      <c r="B238" s="73">
        <v>44000</v>
      </c>
      <c r="C238" s="74" t="s">
        <v>238</v>
      </c>
      <c r="D238" s="75"/>
      <c r="E238" s="76"/>
      <c r="F238" s="59">
        <f t="shared" ref="F238:K239" si="181">SUM(F239)</f>
        <v>46000</v>
      </c>
      <c r="G238" s="59">
        <f t="shared" si="181"/>
        <v>0</v>
      </c>
      <c r="H238" s="59">
        <f t="shared" si="181"/>
        <v>46000</v>
      </c>
      <c r="I238" s="59">
        <f t="shared" si="181"/>
        <v>45000</v>
      </c>
      <c r="J238" s="59">
        <f t="shared" si="181"/>
        <v>45000</v>
      </c>
      <c r="K238" s="59">
        <f t="shared" si="181"/>
        <v>1000</v>
      </c>
    </row>
    <row r="239" spans="1:11" s="22" customFormat="1" x14ac:dyDescent="0.25">
      <c r="A239" s="31"/>
      <c r="B239" s="32"/>
      <c r="C239" s="50">
        <v>44500</v>
      </c>
      <c r="D239" s="71" t="s">
        <v>239</v>
      </c>
      <c r="E239" s="72"/>
      <c r="F239" s="60">
        <f t="shared" si="181"/>
        <v>46000</v>
      </c>
      <c r="G239" s="60">
        <f t="shared" si="181"/>
        <v>0</v>
      </c>
      <c r="H239" s="60">
        <f t="shared" si="181"/>
        <v>46000</v>
      </c>
      <c r="I239" s="60">
        <f t="shared" si="181"/>
        <v>45000</v>
      </c>
      <c r="J239" s="60">
        <f t="shared" si="181"/>
        <v>45000</v>
      </c>
      <c r="K239" s="60">
        <f t="shared" si="181"/>
        <v>1000</v>
      </c>
    </row>
    <row r="240" spans="1:11" s="22" customFormat="1" x14ac:dyDescent="0.25">
      <c r="A240" s="31"/>
      <c r="B240" s="33"/>
      <c r="C240" s="32"/>
      <c r="D240" s="34">
        <v>44502</v>
      </c>
      <c r="E240" s="35" t="s">
        <v>240</v>
      </c>
      <c r="F240" s="77">
        <v>46000</v>
      </c>
      <c r="G240" s="77"/>
      <c r="H240" s="77">
        <f>F240+G240</f>
        <v>46000</v>
      </c>
      <c r="I240" s="77">
        <v>45000</v>
      </c>
      <c r="J240" s="77">
        <v>45000</v>
      </c>
      <c r="K240" s="58">
        <f>H240-I240</f>
        <v>1000</v>
      </c>
    </row>
    <row r="241" spans="1:11" s="22" customFormat="1" x14ac:dyDescent="0.25">
      <c r="A241" s="31"/>
      <c r="B241" s="73">
        <v>46000</v>
      </c>
      <c r="C241" s="74" t="s">
        <v>241</v>
      </c>
      <c r="D241" s="75"/>
      <c r="E241" s="76"/>
      <c r="F241" s="59">
        <f t="shared" ref="F241:K242" si="182">SUM(F242)</f>
        <v>5000000</v>
      </c>
      <c r="G241" s="59">
        <f t="shared" si="182"/>
        <v>0</v>
      </c>
      <c r="H241" s="59">
        <f t="shared" si="182"/>
        <v>5000000</v>
      </c>
      <c r="I241" s="59">
        <f t="shared" si="182"/>
        <v>5000000</v>
      </c>
      <c r="J241" s="59">
        <f t="shared" si="182"/>
        <v>5000000</v>
      </c>
      <c r="K241" s="59">
        <f t="shared" si="182"/>
        <v>0</v>
      </c>
    </row>
    <row r="242" spans="1:11" s="22" customFormat="1" x14ac:dyDescent="0.25">
      <c r="A242" s="31"/>
      <c r="B242" s="32"/>
      <c r="C242" s="50">
        <v>46300</v>
      </c>
      <c r="D242" s="71" t="s">
        <v>242</v>
      </c>
      <c r="E242" s="72"/>
      <c r="F242" s="60">
        <f t="shared" si="182"/>
        <v>5000000</v>
      </c>
      <c r="G242" s="60">
        <f t="shared" si="182"/>
        <v>0</v>
      </c>
      <c r="H242" s="60">
        <f t="shared" si="182"/>
        <v>5000000</v>
      </c>
      <c r="I242" s="60">
        <f t="shared" si="182"/>
        <v>5000000</v>
      </c>
      <c r="J242" s="60">
        <f t="shared" si="182"/>
        <v>5000000</v>
      </c>
      <c r="K242" s="60">
        <f t="shared" si="182"/>
        <v>0</v>
      </c>
    </row>
    <row r="243" spans="1:11" s="22" customFormat="1" ht="30" x14ac:dyDescent="0.25">
      <c r="A243" s="31"/>
      <c r="B243" s="33"/>
      <c r="C243" s="32"/>
      <c r="D243" s="34">
        <v>46301</v>
      </c>
      <c r="E243" s="35" t="s">
        <v>243</v>
      </c>
      <c r="F243" s="77">
        <v>5000000</v>
      </c>
      <c r="G243" s="77"/>
      <c r="H243" s="77">
        <f>F243+G243</f>
        <v>5000000</v>
      </c>
      <c r="I243" s="77">
        <v>5000000</v>
      </c>
      <c r="J243" s="77">
        <v>5000000</v>
      </c>
      <c r="K243" s="58">
        <f>H243-I243</f>
        <v>0</v>
      </c>
    </row>
    <row r="244" spans="1:11" s="22" customFormat="1" x14ac:dyDescent="0.25">
      <c r="A244" s="31"/>
      <c r="B244" s="33"/>
      <c r="C244" s="32"/>
      <c r="D244" s="34"/>
      <c r="E244" s="35"/>
      <c r="F244" s="77"/>
      <c r="G244" s="77"/>
      <c r="H244" s="77"/>
      <c r="I244" s="77"/>
      <c r="J244" s="77"/>
      <c r="K244" s="58"/>
    </row>
    <row r="245" spans="1:11" s="22" customFormat="1" x14ac:dyDescent="0.25">
      <c r="A245" s="23">
        <v>50000</v>
      </c>
      <c r="B245" s="24" t="s">
        <v>244</v>
      </c>
      <c r="C245" s="25"/>
      <c r="D245" s="25"/>
      <c r="E245" s="26"/>
      <c r="F245" s="58">
        <f t="shared" ref="F245:K245" si="183">SUM(F246,F255,F260,F264,F267)</f>
        <v>805854.11999999988</v>
      </c>
      <c r="G245" s="58">
        <f t="shared" si="183"/>
        <v>0</v>
      </c>
      <c r="H245" s="58">
        <f t="shared" si="183"/>
        <v>805854.11999999988</v>
      </c>
      <c r="I245" s="58">
        <f t="shared" si="183"/>
        <v>158555.13</v>
      </c>
      <c r="J245" s="58">
        <f t="shared" si="183"/>
        <v>158555.13</v>
      </c>
      <c r="K245" s="58">
        <f t="shared" si="183"/>
        <v>647298.99</v>
      </c>
    </row>
    <row r="246" spans="1:11" s="22" customFormat="1" x14ac:dyDescent="0.25">
      <c r="A246" s="31"/>
      <c r="B246" s="73">
        <v>51000</v>
      </c>
      <c r="C246" s="74" t="s">
        <v>245</v>
      </c>
      <c r="D246" s="75"/>
      <c r="E246" s="76"/>
      <c r="F246" s="59">
        <f t="shared" ref="F246:K246" si="184">SUM(F247,F249,F253)</f>
        <v>127000.07999999999</v>
      </c>
      <c r="G246" s="59">
        <f t="shared" si="184"/>
        <v>0</v>
      </c>
      <c r="H246" s="59">
        <f t="shared" si="184"/>
        <v>127000.07999999999</v>
      </c>
      <c r="I246" s="59">
        <f t="shared" ref="I246" si="185">SUM(I247,I249,I253)</f>
        <v>63370.170000000006</v>
      </c>
      <c r="J246" s="59">
        <f t="shared" ref="J246" si="186">SUM(J247,J249,J253)</f>
        <v>63370.170000000006</v>
      </c>
      <c r="K246" s="59">
        <f t="shared" si="184"/>
        <v>63629.909999999989</v>
      </c>
    </row>
    <row r="247" spans="1:11" s="22" customFormat="1" x14ac:dyDescent="0.25">
      <c r="A247" s="31"/>
      <c r="B247" s="32"/>
      <c r="C247" s="50">
        <v>51100</v>
      </c>
      <c r="D247" s="71" t="s">
        <v>246</v>
      </c>
      <c r="E247" s="72"/>
      <c r="F247" s="60">
        <f t="shared" ref="F247:K247" si="187">SUM(F248)</f>
        <v>107000.04</v>
      </c>
      <c r="G247" s="60">
        <f t="shared" si="187"/>
        <v>0</v>
      </c>
      <c r="H247" s="60">
        <f t="shared" si="187"/>
        <v>107000.04</v>
      </c>
      <c r="I247" s="60">
        <f t="shared" si="187"/>
        <v>60899.37</v>
      </c>
      <c r="J247" s="60">
        <f t="shared" si="187"/>
        <v>60899.37</v>
      </c>
      <c r="K247" s="60">
        <f t="shared" si="187"/>
        <v>46100.669999999991</v>
      </c>
    </row>
    <row r="248" spans="1:11" s="22" customFormat="1" x14ac:dyDescent="0.25">
      <c r="A248" s="31"/>
      <c r="B248" s="33"/>
      <c r="C248" s="32"/>
      <c r="D248" s="34">
        <v>51101</v>
      </c>
      <c r="E248" s="35" t="s">
        <v>246</v>
      </c>
      <c r="F248" s="77">
        <v>107000.04</v>
      </c>
      <c r="G248" s="77"/>
      <c r="H248" s="77">
        <f>F248+G248</f>
        <v>107000.04</v>
      </c>
      <c r="I248" s="77">
        <v>60899.37</v>
      </c>
      <c r="J248" s="77">
        <v>60899.37</v>
      </c>
      <c r="K248" s="58">
        <f>H248-I248</f>
        <v>46100.669999999991</v>
      </c>
    </row>
    <row r="249" spans="1:11" s="22" customFormat="1" x14ac:dyDescent="0.25">
      <c r="A249" s="31"/>
      <c r="B249" s="32"/>
      <c r="C249" s="50">
        <v>51500</v>
      </c>
      <c r="D249" s="71" t="s">
        <v>247</v>
      </c>
      <c r="E249" s="72"/>
      <c r="F249" s="60">
        <f t="shared" ref="F249:K249" si="188">SUM(F250:F252)</f>
        <v>0</v>
      </c>
      <c r="G249" s="60">
        <f t="shared" si="188"/>
        <v>0</v>
      </c>
      <c r="H249" s="60">
        <f t="shared" si="188"/>
        <v>0</v>
      </c>
      <c r="I249" s="60">
        <f t="shared" si="188"/>
        <v>0</v>
      </c>
      <c r="J249" s="60">
        <f t="shared" ref="J249" si="189">SUM(J250:J252)</f>
        <v>0</v>
      </c>
      <c r="K249" s="60">
        <f t="shared" si="188"/>
        <v>0</v>
      </c>
    </row>
    <row r="250" spans="1:11" s="22" customFormat="1" ht="30" x14ac:dyDescent="0.25">
      <c r="A250" s="31"/>
      <c r="B250" s="33"/>
      <c r="C250" s="32"/>
      <c r="D250" s="34">
        <v>51501</v>
      </c>
      <c r="E250" s="35" t="s">
        <v>300</v>
      </c>
      <c r="F250" s="77">
        <v>0</v>
      </c>
      <c r="G250" s="77"/>
      <c r="H250" s="77">
        <f>F250+G250</f>
        <v>0</v>
      </c>
      <c r="I250" s="77">
        <v>0</v>
      </c>
      <c r="J250" s="77">
        <v>0</v>
      </c>
      <c r="K250" s="58">
        <f>H250-I250</f>
        <v>0</v>
      </c>
    </row>
    <row r="251" spans="1:11" s="22" customFormat="1" x14ac:dyDescent="0.25">
      <c r="A251" s="31"/>
      <c r="B251" s="33"/>
      <c r="C251" s="32"/>
      <c r="D251" s="34">
        <v>51502</v>
      </c>
      <c r="E251" s="35" t="s">
        <v>248</v>
      </c>
      <c r="F251" s="77">
        <v>0</v>
      </c>
      <c r="G251" s="77"/>
      <c r="H251" s="77">
        <f>F251+G251</f>
        <v>0</v>
      </c>
      <c r="I251" s="77">
        <v>0</v>
      </c>
      <c r="J251" s="77">
        <v>0</v>
      </c>
      <c r="K251" s="58">
        <f>H251-I251</f>
        <v>0</v>
      </c>
    </row>
    <row r="252" spans="1:11" s="22" customFormat="1" x14ac:dyDescent="0.25">
      <c r="A252" s="31"/>
      <c r="B252" s="33"/>
      <c r="C252" s="32"/>
      <c r="D252" s="34">
        <v>51503</v>
      </c>
      <c r="E252" s="35" t="s">
        <v>249</v>
      </c>
      <c r="F252" s="77">
        <v>0</v>
      </c>
      <c r="G252" s="77"/>
      <c r="H252" s="77">
        <f>F252+G252</f>
        <v>0</v>
      </c>
      <c r="I252" s="77">
        <v>0</v>
      </c>
      <c r="J252" s="77">
        <v>0</v>
      </c>
      <c r="K252" s="58">
        <f>H252-I252</f>
        <v>0</v>
      </c>
    </row>
    <row r="253" spans="1:11" s="22" customFormat="1" x14ac:dyDescent="0.25">
      <c r="A253" s="31"/>
      <c r="B253" s="32"/>
      <c r="C253" s="50">
        <v>51900</v>
      </c>
      <c r="D253" s="71" t="s">
        <v>250</v>
      </c>
      <c r="E253" s="72"/>
      <c r="F253" s="60">
        <f t="shared" ref="F253:K253" si="190">SUM(F254)</f>
        <v>20000.04</v>
      </c>
      <c r="G253" s="60">
        <f t="shared" si="190"/>
        <v>0</v>
      </c>
      <c r="H253" s="60">
        <f t="shared" si="190"/>
        <v>20000.04</v>
      </c>
      <c r="I253" s="60">
        <f t="shared" si="190"/>
        <v>2470.8000000000002</v>
      </c>
      <c r="J253" s="60">
        <f t="shared" si="190"/>
        <v>2470.8000000000002</v>
      </c>
      <c r="K253" s="60">
        <f t="shared" si="190"/>
        <v>17529.240000000002</v>
      </c>
    </row>
    <row r="254" spans="1:11" s="22" customFormat="1" ht="15" customHeight="1" x14ac:dyDescent="0.25">
      <c r="A254" s="31"/>
      <c r="B254" s="33"/>
      <c r="C254" s="36"/>
      <c r="D254" s="39">
        <v>51901</v>
      </c>
      <c r="E254" s="40" t="s">
        <v>250</v>
      </c>
      <c r="F254" s="77">
        <v>20000.04</v>
      </c>
      <c r="G254" s="77"/>
      <c r="H254" s="77">
        <f>F254+G254</f>
        <v>20000.04</v>
      </c>
      <c r="I254" s="77">
        <v>2470.8000000000002</v>
      </c>
      <c r="J254" s="77">
        <v>2470.8000000000002</v>
      </c>
      <c r="K254" s="58">
        <f>H254-I254</f>
        <v>17529.240000000002</v>
      </c>
    </row>
    <row r="255" spans="1:11" s="22" customFormat="1" x14ac:dyDescent="0.25">
      <c r="A255" s="31"/>
      <c r="B255" s="73">
        <v>52000</v>
      </c>
      <c r="C255" s="74" t="s">
        <v>251</v>
      </c>
      <c r="D255" s="75"/>
      <c r="E255" s="76"/>
      <c r="F255" s="59">
        <f t="shared" ref="F255:K255" si="191">SUM(F256,F258)</f>
        <v>62499.96</v>
      </c>
      <c r="G255" s="59">
        <f t="shared" si="191"/>
        <v>0</v>
      </c>
      <c r="H255" s="59">
        <f t="shared" si="191"/>
        <v>62499.96</v>
      </c>
      <c r="I255" s="59">
        <f t="shared" ref="I255" si="192">SUM(I256,I258)</f>
        <v>0</v>
      </c>
      <c r="J255" s="59">
        <f t="shared" ref="J255" si="193">SUM(J256,J258)</f>
        <v>0</v>
      </c>
      <c r="K255" s="59">
        <f t="shared" si="191"/>
        <v>62499.96</v>
      </c>
    </row>
    <row r="256" spans="1:11" s="22" customFormat="1" x14ac:dyDescent="0.25">
      <c r="A256" s="31"/>
      <c r="B256" s="32"/>
      <c r="C256" s="50">
        <v>52100</v>
      </c>
      <c r="D256" s="71" t="s">
        <v>252</v>
      </c>
      <c r="E256" s="72"/>
      <c r="F256" s="60">
        <f t="shared" ref="F256:K256" si="194">SUM(F257)</f>
        <v>2499.96</v>
      </c>
      <c r="G256" s="60">
        <f t="shared" si="194"/>
        <v>0</v>
      </c>
      <c r="H256" s="60">
        <f t="shared" si="194"/>
        <v>2499.96</v>
      </c>
      <c r="I256" s="60">
        <f t="shared" si="194"/>
        <v>0</v>
      </c>
      <c r="J256" s="60">
        <f t="shared" si="194"/>
        <v>0</v>
      </c>
      <c r="K256" s="60">
        <f t="shared" si="194"/>
        <v>2499.96</v>
      </c>
    </row>
    <row r="257" spans="1:11" s="22" customFormat="1" x14ac:dyDescent="0.25">
      <c r="A257" s="31"/>
      <c r="B257" s="33"/>
      <c r="C257" s="36"/>
      <c r="D257" s="39">
        <v>52101</v>
      </c>
      <c r="E257" s="40" t="s">
        <v>252</v>
      </c>
      <c r="F257" s="77">
        <v>2499.96</v>
      </c>
      <c r="G257" s="77"/>
      <c r="H257" s="77">
        <f>F257+G257</f>
        <v>2499.96</v>
      </c>
      <c r="I257" s="77">
        <v>0</v>
      </c>
      <c r="J257" s="77">
        <v>0</v>
      </c>
      <c r="K257" s="58">
        <f>H257-I257</f>
        <v>2499.96</v>
      </c>
    </row>
    <row r="258" spans="1:11" s="22" customFormat="1" x14ac:dyDescent="0.25">
      <c r="A258" s="31"/>
      <c r="B258" s="32"/>
      <c r="C258" s="50">
        <v>52300</v>
      </c>
      <c r="D258" s="71" t="s">
        <v>253</v>
      </c>
      <c r="E258" s="72"/>
      <c r="F258" s="60">
        <f t="shared" ref="F258:K258" si="195">SUM(F259)</f>
        <v>60000</v>
      </c>
      <c r="G258" s="60">
        <f t="shared" si="195"/>
        <v>0</v>
      </c>
      <c r="H258" s="60">
        <f t="shared" si="195"/>
        <v>60000</v>
      </c>
      <c r="I258" s="60">
        <f t="shared" si="195"/>
        <v>0</v>
      </c>
      <c r="J258" s="60">
        <f t="shared" si="195"/>
        <v>0</v>
      </c>
      <c r="K258" s="60">
        <f t="shared" si="195"/>
        <v>60000</v>
      </c>
    </row>
    <row r="259" spans="1:11" s="22" customFormat="1" x14ac:dyDescent="0.25">
      <c r="A259" s="31"/>
      <c r="B259" s="33"/>
      <c r="C259" s="36"/>
      <c r="D259" s="39">
        <v>52301</v>
      </c>
      <c r="E259" s="40" t="s">
        <v>253</v>
      </c>
      <c r="F259" s="77">
        <v>60000</v>
      </c>
      <c r="G259" s="77"/>
      <c r="H259" s="77">
        <f>F259+G259</f>
        <v>60000</v>
      </c>
      <c r="I259" s="77">
        <v>0</v>
      </c>
      <c r="J259" s="77">
        <v>0</v>
      </c>
      <c r="K259" s="58">
        <f>H259-I259</f>
        <v>60000</v>
      </c>
    </row>
    <row r="260" spans="1:11" s="22" customFormat="1" x14ac:dyDescent="0.25">
      <c r="A260" s="31"/>
      <c r="B260" s="73">
        <v>53000</v>
      </c>
      <c r="C260" s="74" t="s">
        <v>254</v>
      </c>
      <c r="D260" s="75"/>
      <c r="E260" s="76"/>
      <c r="F260" s="59">
        <f t="shared" ref="F260:K260" si="196">SUM(F261)</f>
        <v>125595.48</v>
      </c>
      <c r="G260" s="59">
        <f t="shared" si="196"/>
        <v>0</v>
      </c>
      <c r="H260" s="59">
        <f t="shared" si="196"/>
        <v>125595.48</v>
      </c>
      <c r="I260" s="59">
        <f t="shared" si="196"/>
        <v>0</v>
      </c>
      <c r="J260" s="59">
        <f t="shared" si="196"/>
        <v>0</v>
      </c>
      <c r="K260" s="59">
        <f t="shared" si="196"/>
        <v>125595.48</v>
      </c>
    </row>
    <row r="261" spans="1:11" s="22" customFormat="1" x14ac:dyDescent="0.25">
      <c r="A261" s="31"/>
      <c r="B261" s="32"/>
      <c r="C261" s="50">
        <v>53200</v>
      </c>
      <c r="D261" s="71" t="s">
        <v>301</v>
      </c>
      <c r="E261" s="72"/>
      <c r="F261" s="60">
        <f>SUM(F262:F263)</f>
        <v>125595.48</v>
      </c>
      <c r="G261" s="60">
        <f t="shared" ref="G261:K261" si="197">SUM(G262:G263)</f>
        <v>0</v>
      </c>
      <c r="H261" s="60">
        <f t="shared" si="197"/>
        <v>125595.48</v>
      </c>
      <c r="I261" s="60">
        <f t="shared" ref="I261" si="198">SUM(I262:I263)</f>
        <v>0</v>
      </c>
      <c r="J261" s="60">
        <f t="shared" ref="J261" si="199">SUM(J262:J263)</f>
        <v>0</v>
      </c>
      <c r="K261" s="60">
        <f t="shared" si="197"/>
        <v>125595.48</v>
      </c>
    </row>
    <row r="262" spans="1:11" s="22" customFormat="1" x14ac:dyDescent="0.25">
      <c r="A262" s="31"/>
      <c r="B262" s="33"/>
      <c r="C262" s="36"/>
      <c r="D262" s="39">
        <v>53101</v>
      </c>
      <c r="E262" s="42" t="s">
        <v>309</v>
      </c>
      <c r="F262" s="77">
        <v>125595.48</v>
      </c>
      <c r="G262" s="77"/>
      <c r="H262" s="77">
        <f>F262+G262</f>
        <v>125595.48</v>
      </c>
      <c r="I262" s="77">
        <v>0</v>
      </c>
      <c r="J262" s="77">
        <v>0</v>
      </c>
      <c r="K262" s="58">
        <f>H262-I262</f>
        <v>125595.48</v>
      </c>
    </row>
    <row r="263" spans="1:11" s="22" customFormat="1" x14ac:dyDescent="0.25">
      <c r="A263" s="31"/>
      <c r="B263" s="33"/>
      <c r="C263" s="36"/>
      <c r="D263" s="39">
        <v>53201</v>
      </c>
      <c r="E263" s="42" t="s">
        <v>301</v>
      </c>
      <c r="F263" s="77">
        <v>0</v>
      </c>
      <c r="G263" s="77"/>
      <c r="H263" s="77">
        <f>F263+G263</f>
        <v>0</v>
      </c>
      <c r="I263" s="77">
        <v>0</v>
      </c>
      <c r="J263" s="77">
        <v>0</v>
      </c>
      <c r="K263" s="58">
        <f>H263-I263</f>
        <v>0</v>
      </c>
    </row>
    <row r="264" spans="1:11" s="22" customFormat="1" x14ac:dyDescent="0.25">
      <c r="A264" s="31"/>
      <c r="B264" s="73">
        <v>54000</v>
      </c>
      <c r="C264" s="74" t="s">
        <v>302</v>
      </c>
      <c r="D264" s="75"/>
      <c r="E264" s="76"/>
      <c r="F264" s="59">
        <f t="shared" ref="F264:K265" si="200">SUM(F265)</f>
        <v>0</v>
      </c>
      <c r="G264" s="59">
        <f t="shared" si="200"/>
        <v>0</v>
      </c>
      <c r="H264" s="59">
        <f t="shared" si="200"/>
        <v>0</v>
      </c>
      <c r="I264" s="59">
        <f t="shared" si="200"/>
        <v>0</v>
      </c>
      <c r="J264" s="59">
        <f t="shared" si="200"/>
        <v>0</v>
      </c>
      <c r="K264" s="59">
        <f t="shared" si="200"/>
        <v>0</v>
      </c>
    </row>
    <row r="265" spans="1:11" s="22" customFormat="1" x14ac:dyDescent="0.25">
      <c r="A265" s="31"/>
      <c r="B265" s="32"/>
      <c r="C265" s="50">
        <v>54100</v>
      </c>
      <c r="D265" s="71" t="s">
        <v>303</v>
      </c>
      <c r="E265" s="72"/>
      <c r="F265" s="60">
        <f t="shared" si="200"/>
        <v>0</v>
      </c>
      <c r="G265" s="60">
        <f t="shared" si="200"/>
        <v>0</v>
      </c>
      <c r="H265" s="60">
        <f t="shared" si="200"/>
        <v>0</v>
      </c>
      <c r="I265" s="60">
        <f t="shared" si="200"/>
        <v>0</v>
      </c>
      <c r="J265" s="60">
        <f t="shared" si="200"/>
        <v>0</v>
      </c>
      <c r="K265" s="60">
        <f t="shared" si="200"/>
        <v>0</v>
      </c>
    </row>
    <row r="266" spans="1:11" s="22" customFormat="1" x14ac:dyDescent="0.25">
      <c r="A266" s="31"/>
      <c r="B266" s="33"/>
      <c r="C266" s="36"/>
      <c r="D266" s="39">
        <v>54101</v>
      </c>
      <c r="E266" s="40" t="s">
        <v>303</v>
      </c>
      <c r="F266" s="77">
        <v>0</v>
      </c>
      <c r="G266" s="77"/>
      <c r="H266" s="77">
        <f>F266+G266</f>
        <v>0</v>
      </c>
      <c r="I266" s="77">
        <v>0</v>
      </c>
      <c r="J266" s="77">
        <v>0</v>
      </c>
      <c r="K266" s="58">
        <f>H266-I266</f>
        <v>0</v>
      </c>
    </row>
    <row r="267" spans="1:11" s="22" customFormat="1" x14ac:dyDescent="0.25">
      <c r="A267" s="31"/>
      <c r="B267" s="73">
        <v>56000</v>
      </c>
      <c r="C267" s="74" t="s">
        <v>255</v>
      </c>
      <c r="D267" s="75"/>
      <c r="E267" s="76"/>
      <c r="F267" s="59">
        <f t="shared" ref="F267:K267" si="201">SUM(F268,F270,F272,F274)</f>
        <v>490758.6</v>
      </c>
      <c r="G267" s="59">
        <f t="shared" si="201"/>
        <v>0</v>
      </c>
      <c r="H267" s="59">
        <f t="shared" si="201"/>
        <v>490758.6</v>
      </c>
      <c r="I267" s="59">
        <f t="shared" ref="I267" si="202">SUM(I268,I270,I272,I274)</f>
        <v>95184.960000000006</v>
      </c>
      <c r="J267" s="59">
        <f t="shared" ref="J267" si="203">SUM(J268,J270,J272,J274)</f>
        <v>95184.960000000006</v>
      </c>
      <c r="K267" s="59">
        <f t="shared" si="201"/>
        <v>395573.63999999996</v>
      </c>
    </row>
    <row r="268" spans="1:11" s="22" customFormat="1" x14ac:dyDescent="0.25">
      <c r="A268" s="31"/>
      <c r="B268" s="32"/>
      <c r="C268" s="50">
        <v>56400</v>
      </c>
      <c r="D268" s="71" t="s">
        <v>256</v>
      </c>
      <c r="E268" s="72"/>
      <c r="F268" s="60">
        <f t="shared" ref="F268:K268" si="204">SUM(F269)</f>
        <v>0</v>
      </c>
      <c r="G268" s="60">
        <f t="shared" si="204"/>
        <v>0</v>
      </c>
      <c r="H268" s="60">
        <f t="shared" si="204"/>
        <v>0</v>
      </c>
      <c r="I268" s="60">
        <f t="shared" si="204"/>
        <v>0</v>
      </c>
      <c r="J268" s="60">
        <f t="shared" si="204"/>
        <v>0</v>
      </c>
      <c r="K268" s="60">
        <f t="shared" si="204"/>
        <v>0</v>
      </c>
    </row>
    <row r="269" spans="1:11" s="22" customFormat="1" ht="30" x14ac:dyDescent="0.25">
      <c r="A269" s="31"/>
      <c r="B269" s="33"/>
      <c r="C269" s="32"/>
      <c r="D269" s="34">
        <v>56401</v>
      </c>
      <c r="E269" s="35" t="s">
        <v>257</v>
      </c>
      <c r="F269" s="77">
        <v>0</v>
      </c>
      <c r="G269" s="77"/>
      <c r="H269" s="77">
        <f>F269+G269</f>
        <v>0</v>
      </c>
      <c r="I269" s="77">
        <v>0</v>
      </c>
      <c r="J269" s="77">
        <v>0</v>
      </c>
      <c r="K269" s="58">
        <f>H269-I269</f>
        <v>0</v>
      </c>
    </row>
    <row r="270" spans="1:11" s="22" customFormat="1" x14ac:dyDescent="0.25">
      <c r="A270" s="31"/>
      <c r="B270" s="32"/>
      <c r="C270" s="50">
        <v>56500</v>
      </c>
      <c r="D270" s="71" t="s">
        <v>258</v>
      </c>
      <c r="E270" s="72"/>
      <c r="F270" s="60">
        <f t="shared" ref="F270:K270" si="205">SUM(F271)</f>
        <v>490758.6</v>
      </c>
      <c r="G270" s="60">
        <f t="shared" si="205"/>
        <v>0</v>
      </c>
      <c r="H270" s="60">
        <f t="shared" si="205"/>
        <v>490758.6</v>
      </c>
      <c r="I270" s="60">
        <f t="shared" si="205"/>
        <v>95184.960000000006</v>
      </c>
      <c r="J270" s="60">
        <f t="shared" si="205"/>
        <v>95184.960000000006</v>
      </c>
      <c r="K270" s="60">
        <f t="shared" si="205"/>
        <v>395573.63999999996</v>
      </c>
    </row>
    <row r="271" spans="1:11" s="22" customFormat="1" ht="30" x14ac:dyDescent="0.25">
      <c r="A271" s="31"/>
      <c r="B271" s="33"/>
      <c r="C271" s="32"/>
      <c r="D271" s="34">
        <v>56501</v>
      </c>
      <c r="E271" s="35" t="s">
        <v>258</v>
      </c>
      <c r="F271" s="77">
        <v>490758.6</v>
      </c>
      <c r="G271" s="77"/>
      <c r="H271" s="77">
        <f>F271+G271</f>
        <v>490758.6</v>
      </c>
      <c r="I271" s="77">
        <v>95184.960000000006</v>
      </c>
      <c r="J271" s="77">
        <v>95184.960000000006</v>
      </c>
      <c r="K271" s="58">
        <f>H271-I271</f>
        <v>395573.63999999996</v>
      </c>
    </row>
    <row r="272" spans="1:11" s="22" customFormat="1" x14ac:dyDescent="0.25">
      <c r="A272" s="31"/>
      <c r="B272" s="32"/>
      <c r="C272" s="50">
        <v>56600</v>
      </c>
      <c r="D272" s="71" t="s">
        <v>259</v>
      </c>
      <c r="E272" s="72"/>
      <c r="F272" s="60">
        <f t="shared" ref="F272:K272" si="206">SUM(F273)</f>
        <v>0</v>
      </c>
      <c r="G272" s="60">
        <f t="shared" si="206"/>
        <v>0</v>
      </c>
      <c r="H272" s="60">
        <f t="shared" si="206"/>
        <v>0</v>
      </c>
      <c r="I272" s="60">
        <f t="shared" si="206"/>
        <v>0</v>
      </c>
      <c r="J272" s="60">
        <f t="shared" si="206"/>
        <v>0</v>
      </c>
      <c r="K272" s="60">
        <f t="shared" si="206"/>
        <v>0</v>
      </c>
    </row>
    <row r="273" spans="1:11" s="22" customFormat="1" ht="30" x14ac:dyDescent="0.25">
      <c r="A273" s="31"/>
      <c r="B273" s="33"/>
      <c r="C273" s="32"/>
      <c r="D273" s="41">
        <v>56601</v>
      </c>
      <c r="E273" s="43" t="s">
        <v>259</v>
      </c>
      <c r="F273" s="77">
        <v>0</v>
      </c>
      <c r="G273" s="77"/>
      <c r="H273" s="77">
        <f>F273+G273</f>
        <v>0</v>
      </c>
      <c r="I273" s="77">
        <v>0</v>
      </c>
      <c r="J273" s="77">
        <v>0</v>
      </c>
      <c r="K273" s="58">
        <f>H273-I273</f>
        <v>0</v>
      </c>
    </row>
    <row r="274" spans="1:11" s="22" customFormat="1" x14ac:dyDescent="0.25">
      <c r="A274" s="31"/>
      <c r="B274" s="32"/>
      <c r="C274" s="50">
        <v>56900</v>
      </c>
      <c r="D274" s="71" t="s">
        <v>260</v>
      </c>
      <c r="E274" s="72"/>
      <c r="F274" s="60">
        <f t="shared" ref="F274:K274" si="207">SUM(F275)</f>
        <v>0</v>
      </c>
      <c r="G274" s="60">
        <f t="shared" si="207"/>
        <v>0</v>
      </c>
      <c r="H274" s="60">
        <f t="shared" si="207"/>
        <v>0</v>
      </c>
      <c r="I274" s="60">
        <f t="shared" si="207"/>
        <v>0</v>
      </c>
      <c r="J274" s="60">
        <f t="shared" si="207"/>
        <v>0</v>
      </c>
      <c r="K274" s="60">
        <f t="shared" si="207"/>
        <v>0</v>
      </c>
    </row>
    <row r="275" spans="1:11" s="22" customFormat="1" x14ac:dyDescent="0.25">
      <c r="A275" s="31"/>
      <c r="B275" s="33"/>
      <c r="C275" s="32"/>
      <c r="D275" s="34">
        <v>56901</v>
      </c>
      <c r="E275" s="35" t="s">
        <v>260</v>
      </c>
      <c r="F275" s="77">
        <v>0</v>
      </c>
      <c r="G275" s="77"/>
      <c r="H275" s="77">
        <f t="shared" ref="H275:H280" si="208">F275+G275</f>
        <v>0</v>
      </c>
      <c r="I275" s="77">
        <v>0</v>
      </c>
      <c r="J275" s="77">
        <v>0</v>
      </c>
      <c r="K275" s="58">
        <f t="shared" ref="K275:K280" si="209">H275-I275</f>
        <v>0</v>
      </c>
    </row>
    <row r="276" spans="1:11" s="22" customFormat="1" x14ac:dyDescent="0.25">
      <c r="A276" s="53"/>
      <c r="B276" s="54"/>
      <c r="C276" s="55"/>
      <c r="D276" s="56"/>
      <c r="E276" s="57"/>
      <c r="F276" s="58"/>
      <c r="G276" s="58"/>
      <c r="H276" s="58"/>
      <c r="I276" s="58"/>
      <c r="J276" s="58"/>
      <c r="K276" s="58">
        <f t="shared" si="209"/>
        <v>0</v>
      </c>
    </row>
    <row r="277" spans="1:11" s="22" customFormat="1" x14ac:dyDescent="0.25">
      <c r="A277" s="23">
        <v>60000</v>
      </c>
      <c r="B277" s="24" t="s">
        <v>304</v>
      </c>
      <c r="C277" s="25"/>
      <c r="D277" s="25"/>
      <c r="E277" s="26"/>
      <c r="F277" s="58">
        <f t="shared" ref="F277:K279" si="210">SUM(F278)</f>
        <v>240857.16</v>
      </c>
      <c r="G277" s="58">
        <f t="shared" si="210"/>
        <v>0</v>
      </c>
      <c r="H277" s="58">
        <f t="shared" si="210"/>
        <v>240857.16</v>
      </c>
      <c r="I277" s="58">
        <f t="shared" si="210"/>
        <v>37468.629999999997</v>
      </c>
      <c r="J277" s="58">
        <f t="shared" si="210"/>
        <v>37468.629999999997</v>
      </c>
      <c r="K277" s="58">
        <f t="shared" si="210"/>
        <v>203388.53</v>
      </c>
    </row>
    <row r="278" spans="1:11" s="22" customFormat="1" x14ac:dyDescent="0.25">
      <c r="A278" s="31"/>
      <c r="B278" s="73">
        <v>62000</v>
      </c>
      <c r="C278" s="74" t="s">
        <v>262</v>
      </c>
      <c r="D278" s="75"/>
      <c r="E278" s="76"/>
      <c r="F278" s="59">
        <f t="shared" si="210"/>
        <v>240857.16</v>
      </c>
      <c r="G278" s="59">
        <f t="shared" si="210"/>
        <v>0</v>
      </c>
      <c r="H278" s="59">
        <f t="shared" si="210"/>
        <v>240857.16</v>
      </c>
      <c r="I278" s="59">
        <f t="shared" si="210"/>
        <v>37468.629999999997</v>
      </c>
      <c r="J278" s="59">
        <f t="shared" si="210"/>
        <v>37468.629999999997</v>
      </c>
      <c r="K278" s="59">
        <f t="shared" si="210"/>
        <v>203388.53</v>
      </c>
    </row>
    <row r="279" spans="1:11" s="22" customFormat="1" x14ac:dyDescent="0.25">
      <c r="A279" s="31"/>
      <c r="B279" s="32"/>
      <c r="C279" s="50">
        <v>62900</v>
      </c>
      <c r="D279" s="71" t="s">
        <v>264</v>
      </c>
      <c r="E279" s="72"/>
      <c r="F279" s="60">
        <f t="shared" si="210"/>
        <v>240857.16</v>
      </c>
      <c r="G279" s="60">
        <f t="shared" si="210"/>
        <v>0</v>
      </c>
      <c r="H279" s="60">
        <f t="shared" si="210"/>
        <v>240857.16</v>
      </c>
      <c r="I279" s="60">
        <f t="shared" si="210"/>
        <v>37468.629999999997</v>
      </c>
      <c r="J279" s="60">
        <f t="shared" si="210"/>
        <v>37468.629999999997</v>
      </c>
      <c r="K279" s="60">
        <f t="shared" si="210"/>
        <v>203388.53</v>
      </c>
    </row>
    <row r="280" spans="1:11" s="22" customFormat="1" ht="30" x14ac:dyDescent="0.25">
      <c r="A280" s="53"/>
      <c r="B280" s="54"/>
      <c r="C280" s="55"/>
      <c r="D280" s="56">
        <v>62901</v>
      </c>
      <c r="E280" s="57" t="s">
        <v>305</v>
      </c>
      <c r="F280" s="77">
        <v>240857.16</v>
      </c>
      <c r="G280" s="77"/>
      <c r="H280" s="77">
        <f t="shared" si="208"/>
        <v>240857.16</v>
      </c>
      <c r="I280" s="77">
        <v>37468.629999999997</v>
      </c>
      <c r="J280" s="77">
        <v>37468.629999999997</v>
      </c>
      <c r="K280" s="58">
        <f t="shared" si="209"/>
        <v>203388.53</v>
      </c>
    </row>
    <row r="281" spans="1:11" s="22" customFormat="1" x14ac:dyDescent="0.25">
      <c r="A281" s="53"/>
      <c r="B281" s="54"/>
      <c r="C281" s="55"/>
      <c r="D281" s="56"/>
      <c r="E281" s="57"/>
      <c r="F281" s="78"/>
      <c r="G281" s="78"/>
      <c r="H281" s="78"/>
      <c r="I281" s="78"/>
      <c r="J281" s="78"/>
      <c r="K281" s="79"/>
    </row>
    <row r="282" spans="1:11" s="22" customFormat="1" x14ac:dyDescent="0.25">
      <c r="A282" s="23">
        <v>80000</v>
      </c>
      <c r="B282" s="24" t="s">
        <v>307</v>
      </c>
      <c r="C282" s="25"/>
      <c r="D282" s="25"/>
      <c r="E282" s="26"/>
      <c r="F282" s="58"/>
      <c r="G282" s="58"/>
      <c r="H282" s="58">
        <f t="shared" ref="H282:K284" si="211">SUM(H283)</f>
        <v>0</v>
      </c>
      <c r="I282" s="58"/>
      <c r="J282" s="58"/>
      <c r="K282" s="58">
        <f t="shared" si="211"/>
        <v>0</v>
      </c>
    </row>
    <row r="283" spans="1:11" s="22" customFormat="1" x14ac:dyDescent="0.25">
      <c r="A283" s="31"/>
      <c r="B283" s="73">
        <v>83300</v>
      </c>
      <c r="C283" s="74" t="s">
        <v>74</v>
      </c>
      <c r="D283" s="75"/>
      <c r="E283" s="76"/>
      <c r="F283" s="59"/>
      <c r="G283" s="59"/>
      <c r="H283" s="59">
        <f t="shared" si="211"/>
        <v>0</v>
      </c>
      <c r="I283" s="59"/>
      <c r="J283" s="59"/>
      <c r="K283" s="59">
        <f t="shared" si="211"/>
        <v>0</v>
      </c>
    </row>
    <row r="284" spans="1:11" s="22" customFormat="1" x14ac:dyDescent="0.25">
      <c r="A284" s="31"/>
      <c r="B284" s="32"/>
      <c r="C284" s="71">
        <v>85300</v>
      </c>
      <c r="D284" s="72" t="s">
        <v>306</v>
      </c>
      <c r="E284" s="72"/>
      <c r="F284" s="60"/>
      <c r="G284" s="60"/>
      <c r="H284" s="60">
        <f t="shared" si="211"/>
        <v>0</v>
      </c>
      <c r="I284" s="60"/>
      <c r="J284" s="60"/>
      <c r="K284" s="60">
        <f t="shared" si="211"/>
        <v>0</v>
      </c>
    </row>
    <row r="285" spans="1:11" s="22" customFormat="1" x14ac:dyDescent="0.25">
      <c r="A285" s="53"/>
      <c r="B285" s="54"/>
      <c r="C285" s="55"/>
      <c r="D285" s="56">
        <v>85301</v>
      </c>
      <c r="E285" s="57" t="s">
        <v>306</v>
      </c>
      <c r="F285" s="78"/>
      <c r="G285" s="78"/>
      <c r="H285" s="78">
        <f>F285+G285</f>
        <v>0</v>
      </c>
      <c r="I285" s="78"/>
      <c r="J285" s="78"/>
      <c r="K285" s="58">
        <f>H285-I285</f>
        <v>0</v>
      </c>
    </row>
    <row r="286" spans="1:11" s="22" customFormat="1" ht="15.75" thickBot="1" x14ac:dyDescent="0.3">
      <c r="A286" s="44"/>
      <c r="B286" s="45"/>
      <c r="C286" s="46"/>
      <c r="D286" s="47"/>
      <c r="E286" s="48"/>
      <c r="F286" s="80"/>
      <c r="G286" s="80"/>
      <c r="H286" s="80"/>
      <c r="I286" s="80"/>
      <c r="J286" s="80"/>
      <c r="K286" s="80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71" bottom="0.83" header="0.23622047244094491" footer="0.55118110236220474"/>
  <pageSetup scale="58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2018-07-12T19:59:24Z</dcterms:modified>
</cp:coreProperties>
</file>