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DEVENGADO_2020_Vs_PROYECTO_2019" sheetId="50" r:id="rId2"/>
  </sheets>
  <definedNames>
    <definedName name="_xlnm.Print_Area" localSheetId="1">DEVENGADO_2020_Vs_PROYECTO_2019!$A$6:$I$133</definedName>
    <definedName name="Print_Area" localSheetId="1">DEVENGADO_2020_Vs_PROYECTO_2019!#REF!</definedName>
    <definedName name="Print_Titles" localSheetId="1">DEVENGADO_2020_Vs_PROYECTO_2019!$4:$8</definedName>
    <definedName name="_xlnm.Print_Titles" localSheetId="1">DEVENGADO_2020_Vs_PROYECTO_2019!$1:$5</definedName>
  </definedNames>
  <calcPr calcId="145621"/>
</workbook>
</file>

<file path=xl/calcChain.xml><?xml version="1.0" encoding="utf-8"?>
<calcChain xmlns="http://schemas.openxmlformats.org/spreadsheetml/2006/main">
  <c r="G10" i="50" l="1"/>
  <c r="E131" i="50" l="1"/>
  <c r="G131" i="50"/>
  <c r="E128" i="50"/>
  <c r="E117" i="50"/>
  <c r="E114" i="50"/>
  <c r="G114" i="50"/>
  <c r="E69" i="50"/>
  <c r="E36" i="50"/>
  <c r="E8" i="50"/>
  <c r="D131" i="50" l="1"/>
  <c r="D128" i="50"/>
  <c r="D114" i="50"/>
  <c r="D69" i="50"/>
  <c r="F132" i="50"/>
  <c r="F129" i="50"/>
  <c r="F128" i="50" s="1"/>
  <c r="F126" i="50"/>
  <c r="F125" i="50"/>
  <c r="H125" i="50" s="1"/>
  <c r="F124" i="50"/>
  <c r="F122" i="50"/>
  <c r="H122" i="50" s="1"/>
  <c r="F121" i="50"/>
  <c r="H121" i="50" s="1"/>
  <c r="F119" i="50"/>
  <c r="F115" i="50"/>
  <c r="F112" i="50"/>
  <c r="F111" i="50"/>
  <c r="F110" i="50"/>
  <c r="F109" i="50"/>
  <c r="F108" i="50"/>
  <c r="F107" i="50"/>
  <c r="F106" i="50"/>
  <c r="F105" i="50"/>
  <c r="F104" i="50"/>
  <c r="F103" i="50"/>
  <c r="H103" i="50" s="1"/>
  <c r="F102" i="50"/>
  <c r="F101" i="50"/>
  <c r="F100" i="50"/>
  <c r="F99" i="50"/>
  <c r="F98" i="50"/>
  <c r="F97" i="50"/>
  <c r="F96" i="50"/>
  <c r="F95" i="50"/>
  <c r="F94" i="50"/>
  <c r="F93" i="50"/>
  <c r="F92" i="50"/>
  <c r="F91" i="50"/>
  <c r="F90" i="50"/>
  <c r="F89" i="50"/>
  <c r="F88" i="50"/>
  <c r="F87" i="50"/>
  <c r="F86" i="50"/>
  <c r="F85" i="50"/>
  <c r="F84" i="50"/>
  <c r="F83" i="50"/>
  <c r="F82" i="50"/>
  <c r="F81" i="50"/>
  <c r="H81" i="50" s="1"/>
  <c r="F80" i="50"/>
  <c r="F79" i="50"/>
  <c r="F78" i="50"/>
  <c r="F77" i="50"/>
  <c r="F76" i="50"/>
  <c r="F75" i="50"/>
  <c r="F74" i="50"/>
  <c r="F73" i="50"/>
  <c r="F72" i="50"/>
  <c r="F71" i="50"/>
  <c r="F70" i="50"/>
  <c r="F67" i="50"/>
  <c r="F66" i="50"/>
  <c r="H66" i="50" s="1"/>
  <c r="F65" i="50"/>
  <c r="F64" i="50"/>
  <c r="F63" i="50"/>
  <c r="F62" i="50"/>
  <c r="F61" i="50"/>
  <c r="F60" i="50"/>
  <c r="F59" i="50"/>
  <c r="F58" i="50"/>
  <c r="F57" i="50"/>
  <c r="F56" i="50"/>
  <c r="F55" i="50"/>
  <c r="H55" i="50" s="1"/>
  <c r="F54" i="50"/>
  <c r="F53" i="50"/>
  <c r="F52" i="50"/>
  <c r="F51" i="50"/>
  <c r="H51" i="50" s="1"/>
  <c r="F50" i="50"/>
  <c r="F49" i="50"/>
  <c r="F48" i="50"/>
  <c r="F47" i="50"/>
  <c r="F46" i="50"/>
  <c r="H46" i="50" s="1"/>
  <c r="F45" i="50"/>
  <c r="F44" i="50"/>
  <c r="F43" i="50"/>
  <c r="F42" i="50"/>
  <c r="F41" i="50"/>
  <c r="F40" i="50"/>
  <c r="F39" i="50"/>
  <c r="F38" i="50"/>
  <c r="F37" i="50"/>
  <c r="F34" i="50"/>
  <c r="F33" i="50"/>
  <c r="I33" i="50" s="1"/>
  <c r="F32" i="50"/>
  <c r="F31" i="50"/>
  <c r="F30" i="50"/>
  <c r="I30" i="50" s="1"/>
  <c r="F29" i="50"/>
  <c r="F28" i="50"/>
  <c r="F27" i="50"/>
  <c r="I27" i="50" s="1"/>
  <c r="F26" i="50"/>
  <c r="I26" i="50" s="1"/>
  <c r="F25" i="50"/>
  <c r="F24" i="50"/>
  <c r="I24" i="50" s="1"/>
  <c r="F23" i="50"/>
  <c r="I23" i="50" s="1"/>
  <c r="F22" i="50"/>
  <c r="F21" i="50"/>
  <c r="I21" i="50" s="1"/>
  <c r="F20" i="50"/>
  <c r="H20" i="50" s="1"/>
  <c r="F19" i="50"/>
  <c r="F18" i="50"/>
  <c r="I18" i="50" s="1"/>
  <c r="F17" i="50"/>
  <c r="I17" i="50" s="1"/>
  <c r="F16" i="50"/>
  <c r="I16" i="50" s="1"/>
  <c r="F15" i="50"/>
  <c r="F14" i="50"/>
  <c r="F13" i="50"/>
  <c r="F12" i="50"/>
  <c r="I12" i="50" s="1"/>
  <c r="F11" i="50"/>
  <c r="I11" i="50" s="1"/>
  <c r="F10" i="50"/>
  <c r="D36" i="50"/>
  <c r="D8" i="50"/>
  <c r="G129" i="50"/>
  <c r="G128" i="50" s="1"/>
  <c r="G126" i="50"/>
  <c r="G124" i="50"/>
  <c r="G119" i="50"/>
  <c r="G100" i="50"/>
  <c r="G97" i="50"/>
  <c r="G95" i="50"/>
  <c r="G94" i="50"/>
  <c r="G93" i="50"/>
  <c r="G90" i="50"/>
  <c r="G85" i="50"/>
  <c r="G77" i="50"/>
  <c r="G76" i="50"/>
  <c r="G75" i="50"/>
  <c r="G60" i="50"/>
  <c r="G58" i="50"/>
  <c r="G56" i="50"/>
  <c r="G54" i="50"/>
  <c r="G53" i="50"/>
  <c r="G49" i="50"/>
  <c r="G42" i="50"/>
  <c r="G41" i="50"/>
  <c r="G39" i="50"/>
  <c r="G37" i="50"/>
  <c r="G19" i="50"/>
  <c r="G13" i="50"/>
  <c r="D123" i="50"/>
  <c r="D120" i="50"/>
  <c r="D118" i="50"/>
  <c r="F9" i="50"/>
  <c r="I94" i="50" l="1"/>
  <c r="F69" i="50"/>
  <c r="G69" i="50"/>
  <c r="F114" i="50"/>
  <c r="G36" i="50"/>
  <c r="G117" i="50"/>
  <c r="F36" i="50"/>
  <c r="H132" i="50"/>
  <c r="H131" i="50" s="1"/>
  <c r="F131" i="50"/>
  <c r="I9" i="50"/>
  <c r="F8" i="50"/>
  <c r="G8" i="50"/>
  <c r="F120" i="50"/>
  <c r="I42" i="50"/>
  <c r="F123" i="50"/>
  <c r="I45" i="50"/>
  <c r="I50" i="50"/>
  <c r="I61" i="50"/>
  <c r="I65" i="50"/>
  <c r="I71" i="50"/>
  <c r="H74" i="50"/>
  <c r="I78" i="50"/>
  <c r="I92" i="50"/>
  <c r="I96" i="50"/>
  <c r="I103" i="50"/>
  <c r="I106" i="50"/>
  <c r="H110" i="50"/>
  <c r="I122" i="50"/>
  <c r="I38" i="50"/>
  <c r="I46" i="50"/>
  <c r="I51" i="50"/>
  <c r="I55" i="50"/>
  <c r="I59" i="50"/>
  <c r="I62" i="50"/>
  <c r="I66" i="50"/>
  <c r="H72" i="50"/>
  <c r="H79" i="50"/>
  <c r="H82" i="50"/>
  <c r="H86" i="50"/>
  <c r="H89" i="50"/>
  <c r="H104" i="50"/>
  <c r="H107" i="50"/>
  <c r="H112" i="50"/>
  <c r="H63" i="50"/>
  <c r="H67" i="50"/>
  <c r="I73" i="50"/>
  <c r="I83" i="50"/>
  <c r="I111" i="50"/>
  <c r="I115" i="50"/>
  <c r="I40" i="50"/>
  <c r="I44" i="50"/>
  <c r="I57" i="50"/>
  <c r="I64" i="50"/>
  <c r="I70" i="50"/>
  <c r="I84" i="50"/>
  <c r="I91" i="50"/>
  <c r="I99" i="50"/>
  <c r="I102" i="50"/>
  <c r="I121" i="50"/>
  <c r="I125" i="50"/>
  <c r="H27" i="50"/>
  <c r="H21" i="50"/>
  <c r="H18" i="50"/>
  <c r="I77" i="50"/>
  <c r="H102" i="50"/>
  <c r="H45" i="50"/>
  <c r="H11" i="50"/>
  <c r="H115" i="50"/>
  <c r="H13" i="50"/>
  <c r="H41" i="50"/>
  <c r="H54" i="50"/>
  <c r="H17" i="50"/>
  <c r="H26" i="50"/>
  <c r="H38" i="50"/>
  <c r="H50" i="50"/>
  <c r="H65" i="50"/>
  <c r="H80" i="50"/>
  <c r="H92" i="50"/>
  <c r="I58" i="50"/>
  <c r="H12" i="50"/>
  <c r="I10" i="50"/>
  <c r="H16" i="50"/>
  <c r="H32" i="50"/>
  <c r="H48" i="50"/>
  <c r="H61" i="50"/>
  <c r="H78" i="50"/>
  <c r="H88" i="50"/>
  <c r="H106" i="50"/>
  <c r="H73" i="50"/>
  <c r="H40" i="50"/>
  <c r="H87" i="50"/>
  <c r="H98" i="50"/>
  <c r="H108" i="50"/>
  <c r="H83" i="50"/>
  <c r="H99" i="50"/>
  <c r="H105" i="50"/>
  <c r="H109" i="50"/>
  <c r="H71" i="50"/>
  <c r="H84" i="50"/>
  <c r="H91" i="50"/>
  <c r="H111" i="50"/>
  <c r="H70" i="50"/>
  <c r="I60" i="50"/>
  <c r="I49" i="50"/>
  <c r="H44" i="50"/>
  <c r="H57" i="50"/>
  <c r="H23" i="50"/>
  <c r="H30" i="50"/>
  <c r="H10" i="50"/>
  <c r="H33" i="50"/>
  <c r="H62" i="50"/>
  <c r="I41" i="50"/>
  <c r="I54" i="50"/>
  <c r="H58" i="50"/>
  <c r="H60" i="50"/>
  <c r="H19" i="50"/>
  <c r="I19" i="50"/>
  <c r="H56" i="50"/>
  <c r="I56" i="50"/>
  <c r="H76" i="50"/>
  <c r="I76" i="50"/>
  <c r="H93" i="50"/>
  <c r="I37" i="50"/>
  <c r="H37" i="50"/>
  <c r="H119" i="50"/>
  <c r="I119" i="50"/>
  <c r="I14" i="50"/>
  <c r="H14" i="50"/>
  <c r="I28" i="50"/>
  <c r="H28" i="50"/>
  <c r="H39" i="50"/>
  <c r="I39" i="50"/>
  <c r="I53" i="50"/>
  <c r="H53" i="50"/>
  <c r="H85" i="50"/>
  <c r="I85" i="50"/>
  <c r="I95" i="50"/>
  <c r="H95" i="50"/>
  <c r="H124" i="50"/>
  <c r="H24" i="50"/>
  <c r="H49" i="50"/>
  <c r="H77" i="50"/>
  <c r="H94" i="50"/>
  <c r="H15" i="50"/>
  <c r="I15" i="50"/>
  <c r="H22" i="50"/>
  <c r="I22" i="50"/>
  <c r="H25" i="50"/>
  <c r="I25" i="50"/>
  <c r="H29" i="50"/>
  <c r="I29" i="50"/>
  <c r="H31" i="50"/>
  <c r="I31" i="50"/>
  <c r="H34" i="50"/>
  <c r="H43" i="50"/>
  <c r="I43" i="50"/>
  <c r="H47" i="50"/>
  <c r="I47" i="50"/>
  <c r="H52" i="50"/>
  <c r="I52" i="50"/>
  <c r="H100" i="50"/>
  <c r="I100" i="50"/>
  <c r="I20" i="50"/>
  <c r="I67" i="50"/>
  <c r="I74" i="50"/>
  <c r="I110" i="50"/>
  <c r="D117" i="50"/>
  <c r="H75" i="50"/>
  <c r="H90" i="50"/>
  <c r="H97" i="50"/>
  <c r="H126" i="50"/>
  <c r="H59" i="50"/>
  <c r="H64" i="50"/>
  <c r="H96" i="50"/>
  <c r="H101" i="50"/>
  <c r="I13" i="50"/>
  <c r="I72" i="50"/>
  <c r="I75" i="50"/>
  <c r="I79" i="50"/>
  <c r="I82" i="50"/>
  <c r="I86" i="50"/>
  <c r="I89" i="50"/>
  <c r="I97" i="50"/>
  <c r="I104" i="50"/>
  <c r="I107" i="50"/>
  <c r="I90" i="50"/>
  <c r="I126" i="50"/>
  <c r="I132" i="50"/>
  <c r="I131" i="50" s="1"/>
  <c r="I63" i="50"/>
  <c r="H42" i="50"/>
  <c r="F118" i="50"/>
  <c r="H129" i="50"/>
  <c r="H128" i="50" s="1"/>
  <c r="H9" i="50"/>
  <c r="H114" i="50" l="1"/>
  <c r="F117" i="50"/>
  <c r="H69" i="50"/>
  <c r="H8" i="50"/>
  <c r="H36" i="50"/>
  <c r="I120" i="50"/>
  <c r="I123" i="50"/>
  <c r="H123" i="50"/>
  <c r="D6" i="50"/>
  <c r="E6" i="50"/>
  <c r="H120" i="50"/>
  <c r="I114" i="50"/>
  <c r="I118" i="50"/>
  <c r="I36" i="50"/>
  <c r="I8" i="50"/>
  <c r="G6" i="50"/>
  <c r="I69" i="50"/>
  <c r="H118" i="50"/>
  <c r="H117" i="50" l="1"/>
  <c r="H6" i="50"/>
  <c r="I117" i="50"/>
  <c r="F6" i="50"/>
  <c r="I6" i="50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<sst xmlns="http://schemas.openxmlformats.org/spreadsheetml/2006/main" count="376" uniqueCount="207">
  <si>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</si>
  <si>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</si>
  <si>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</si>
  <si>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</si>
  <si>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</si>
  <si>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</si>
  <si>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</si>
  <si>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</si>
  <si>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</si>
  <si>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</si>
  <si>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</si>
  <si>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</si>
  <si>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</si>
  <si>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</si>
  <si>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</si>
  <si>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</si>
  <si>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</si>
  <si>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</si>
  <si>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</si>
  <si>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</si>
  <si>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</si>
  <si>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</si>
  <si>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</si>
  <si>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</si>
  <si>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</si>
  <si>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</si>
  <si>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</si>
  <si>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</si>
  <si>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</si>
  <si>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</si>
  <si>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</si>
  <si>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</si>
  <si>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</si>
  <si>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</si>
  <si>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</si>
  <si>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</si>
  <si>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</si>
  <si>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</si>
  <si>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</si>
  <si>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</si>
  <si>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</si>
  <si>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</si>
  <si>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</si>
  <si>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</si>
  <si>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</si>
  <si>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</si>
  <si>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</si>
  <si>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</si>
  <si>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</si>
  <si>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</si>
  <si>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</si>
  <si>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</si>
  <si>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</si>
  <si>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</si>
  <si>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</si>
  <si>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</si>
  <si>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</si>
  <si>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</si>
  <si>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</si>
  <si>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</si>
  <si>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</si>
  <si>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</si>
  <si>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</si>
  <si>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</si>
  <si>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</si>
  <si>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</si>
  <si>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</si>
  <si>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</si>
  <si>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</si>
  <si>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</si>
  <si>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</si>
  <si>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</si>
  <si>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</si>
  <si>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CAPITULO</t>
  </si>
  <si>
    <t>Descripción</t>
  </si>
  <si>
    <t>SERVICIOS PERSONALES</t>
  </si>
  <si>
    <t>Dietas y Retribuciones</t>
  </si>
  <si>
    <t>Compensaciones</t>
  </si>
  <si>
    <t>Seguro de vida Magistrados, Jueces y Consejeros</t>
  </si>
  <si>
    <t>Gastos médicos menores Magistrados, Jueces y Consejeros</t>
  </si>
  <si>
    <t>MATERIALES Y SUMINISTROS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</si>
  <si>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</si>
  <si>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</si>
  <si>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</si>
  <si>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</si>
  <si>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Material para credencialización</t>
  </si>
  <si>
    <t>Alimentación de personal</t>
  </si>
  <si>
    <t>Agua y hielo para consumo humano</t>
  </si>
  <si>
    <t>Artículos de cafetería</t>
  </si>
  <si>
    <t>Cal, yeso y productos de yeso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</si>
  <si>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</si>
  <si>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</si>
  <si>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</si>
  <si>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</si>
  <si>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</si>
  <si>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</si>
  <si>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Materiales, accesorios y suministros de laboratorio</t>
  </si>
  <si>
    <t>Combustibles</t>
  </si>
  <si>
    <t>Lubricantes y aditivos</t>
  </si>
  <si>
    <t>Vestuario y uniformes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</si>
  <si>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</si>
  <si>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</si>
  <si>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</si>
  <si>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</si>
  <si>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</si>
  <si>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</si>
  <si>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sistemas de aire acondicionado, calefacción y refrigeración</t>
  </si>
  <si>
    <t>SERVICIOS GENERALES</t>
  </si>
  <si>
    <t>Servicio de energía eléctrica</t>
  </si>
  <si>
    <t>Servicio de agua potable</t>
  </si>
  <si>
    <t>Servicio telefónico tradicional</t>
  </si>
  <si>
    <t>Servicio de acceso a Internet, redes y procesamiento de información</t>
  </si>
  <si>
    <t>Arrendamiento de edificios y locales</t>
  </si>
  <si>
    <t>Arrendamiento mobiliario y equipo de administración, educacional, recreativo y de bienes informáticos</t>
  </si>
  <si>
    <t>Arrendamiento de activos intangibles</t>
  </si>
  <si>
    <t>Otros arrendamientos</t>
  </si>
  <si>
    <t>Servicios de capacitación</t>
  </si>
  <si>
    <t>Servicios de impresión</t>
  </si>
  <si>
    <t>Otros servicios de apoyo administrativo</t>
  </si>
  <si>
    <t>Servicio de vigilancia y monitoreo</t>
  </si>
  <si>
    <t>Intereses, comisiones y servicios bancarios</t>
  </si>
  <si>
    <t>Seguros de responsabilidad patrimonial y fianzas</t>
  </si>
  <si>
    <t>Seguros de bienes patrimoniales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</si>
  <si>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</si>
  <si>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</si>
  <si>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</si>
  <si>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</si>
  <si>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</si>
  <si>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</si>
  <si>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</si>
  <si>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</t>
  </si>
  <si>
    <t>Servicios de recolección y manejo de desechos</t>
  </si>
  <si>
    <t>Servicios de jardinería</t>
  </si>
  <si>
    <t>Servicios de fumigación</t>
  </si>
  <si>
    <t>Servicios de difusión institucional</t>
  </si>
  <si>
    <t>Pasajes aéreos</t>
  </si>
  <si>
    <t>Pasajes terrestres</t>
  </si>
  <si>
    <t>Viáticos en el país</t>
  </si>
  <si>
    <t>Hospedaje en el país</t>
  </si>
  <si>
    <t>Viáticos en el extranjero</t>
  </si>
  <si>
    <t>Hospedaje en el extranjero</t>
  </si>
  <si>
    <t>Peajes</t>
  </si>
  <si>
    <t>Reuniones de trabajo</t>
  </si>
  <si>
    <t>TRANSFERENCIAS, ASIGNACIONES, SUBSIDIOS Y OTRAS AYUDAS</t>
  </si>
  <si>
    <t>Cuotas a Organismos Nacionales</t>
  </si>
  <si>
    <t>BIENES MUEBLES, INMUEBLES E INTANGIBLES</t>
  </si>
  <si>
    <t>Muebles de oficina y estantería</t>
  </si>
  <si>
    <t>Equipos y aparatos audiovisuales</t>
  </si>
  <si>
    <t>Maquinaria y equipo de aire acondicionado</t>
  </si>
  <si>
    <t>Equipo de comunicación y telecomunicación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</si>
  <si>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</si>
  <si>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</si>
  <si>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</si>
  <si>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</si>
  <si>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</si>
  <si>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</si>
  <si>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</si>
  <si>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</si>
  <si>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</si>
  <si>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</si>
  <si>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</si>
  <si>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</si>
  <si>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</si>
  <si>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</si>
  <si>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</si>
  <si>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</si>
  <si>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</si>
  <si>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</si>
  <si>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</si>
  <si>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</si>
  <si>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</si>
  <si>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</si>
  <si>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</si>
  <si>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</si>
  <si>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</si>
  <si>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Otros gastos por responsabilidades</t>
  </si>
  <si>
    <t>Equipo de computo y de tecnología de la información</t>
  </si>
  <si>
    <t>Vehículos y equipo terrestre</t>
  </si>
  <si>
    <t>INVERSION PÚBLICA</t>
  </si>
  <si>
    <t>Acabados y otros trabajos especializados en bienes propios</t>
  </si>
  <si>
    <t>Equipo médico y de laboratorio</t>
  </si>
  <si>
    <t>INVERSIONES FINANCIERAS Y OTRAS PROVISIONES</t>
  </si>
  <si>
    <t>Inversiones en Fideicomisos del Poder judicial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</si>
  <si>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</si>
  <si>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</si>
  <si>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</si>
  <si>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</si>
  <si>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</si>
  <si>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</si>
  <si>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</si>
  <si>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</si>
  <si>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</si>
  <si>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PARTIDA ESPECIFICA</t>
  </si>
  <si>
    <t>PRESUPUESTO DEVENGADO</t>
  </si>
  <si>
    <t>COMPARATIVO</t>
  </si>
  <si>
    <t>Número</t>
  </si>
  <si>
    <t>Cantidad</t>
  </si>
  <si>
    <t>%</t>
  </si>
  <si>
    <t>Al mes de septiembre de 2019</t>
  </si>
  <si>
    <t>Proyectado octubre-diciembre 2019</t>
  </si>
  <si>
    <t>Proyectado al Cierre 2019</t>
  </si>
  <si>
    <t>PROYECTO PRESUPUESTAL 2020</t>
  </si>
  <si>
    <t>Reserva para incremento en percepciones</t>
  </si>
  <si>
    <t>Ipacto nomina elecronica</t>
  </si>
  <si>
    <t>CUADRO COMPARATIVO: PROYECTO DE PRESUPUESTO 2019 Vs. PRESUPUESTO DEVENGADO PROYECTADO AL CIERRE DEL EJERCICIO 2020</t>
  </si>
  <si>
    <t>TOTAL</t>
  </si>
  <si>
    <t>Proyecto de Presupuesto 2020 Vs Presupuesto Devengado Proyectado al Cierre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</si>
</sst>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0_ ;[Red]\-0\ "/>
    <numFmt numFmtId="168" formatCode="#,##0.00_ ;[Red]\-#,##0.0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3" fillId="0" borderId="0">
      <alignment vertical="top"/>
    </xf>
    <xf numFmtId="43" fontId="13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9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0" xfId="0" applyFont="1" applyFill="1" applyBorder="1" applyAlignment="1">
      <alignment vertical="top"/>
    </xf>
    <xf numFmtId="0" fontId="0" fillId="0" borderId="7" xfId="0" applyFont="1" applyFill="1" applyBorder="1" applyAlignment="1">
      <alignment horizontal="center"/>
    </xf>
    <xf numFmtId="167" fontId="0" fillId="0" borderId="12" xfId="0" applyNumberFormat="1" applyFont="1" applyBorder="1" applyAlignment="1" applyProtection="1">
      <alignment horizontal="right" vertical="top"/>
      <protection locked="0"/>
    </xf>
    <xf numFmtId="167" fontId="0" fillId="0" borderId="8" xfId="0" applyNumberFormat="1" applyFont="1" applyBorder="1" applyAlignment="1" applyProtection="1">
      <alignment horizontal="left" vertical="top" wrapText="1"/>
      <protection locked="0"/>
    </xf>
    <xf numFmtId="167" fontId="0" fillId="0" borderId="5" xfId="0" applyNumberFormat="1" applyFont="1" applyBorder="1" applyAlignment="1" applyProtection="1">
      <alignment horizontal="right" vertical="top"/>
      <protection locked="0"/>
    </xf>
    <xf numFmtId="167" fontId="0" fillId="0" borderId="6" xfId="0" applyNumberFormat="1" applyFont="1" applyBorder="1" applyAlignment="1" applyProtection="1">
      <alignment horizontal="left" vertical="top" wrapText="1"/>
      <protection locked="0"/>
    </xf>
    <xf numFmtId="167" fontId="0" fillId="0" borderId="9" xfId="0" applyNumberFormat="1" applyFont="1" applyBorder="1" applyAlignment="1" applyProtection="1">
      <alignment horizontal="right" vertical="top"/>
      <protection locked="0"/>
    </xf>
    <xf numFmtId="167" fontId="0" fillId="0" borderId="9" xfId="0" applyNumberFormat="1" applyFont="1" applyBorder="1" applyAlignment="1" applyProtection="1">
      <alignment horizontal="left" vertical="top" wrapText="1"/>
      <protection locked="0"/>
    </xf>
    <xf numFmtId="167" fontId="0" fillId="0" borderId="8" xfId="0" applyNumberFormat="1" applyFont="1" applyBorder="1" applyAlignment="1" applyProtection="1">
      <alignment horizontal="right" vertical="top"/>
      <protection locked="0"/>
    </xf>
    <xf numFmtId="0" fontId="0" fillId="0" borderId="8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/>
    </xf>
    <xf numFmtId="167" fontId="0" fillId="0" borderId="14" xfId="0" applyNumberFormat="1" applyFont="1" applyBorder="1" applyAlignment="1" applyProtection="1">
      <alignment horizontal="right" vertical="top"/>
      <protection locked="0"/>
    </xf>
    <xf numFmtId="167" fontId="0" fillId="0" borderId="15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vertical="top"/>
    </xf>
    <xf numFmtId="0" fontId="0" fillId="0" borderId="17" xfId="0" applyFont="1" applyFill="1" applyBorder="1" applyAlignment="1">
      <alignment horizontal="center"/>
    </xf>
    <xf numFmtId="167" fontId="0" fillId="0" borderId="18" xfId="0" applyNumberFormat="1" applyFont="1" applyBorder="1" applyAlignment="1" applyProtection="1">
      <alignment horizontal="right" vertical="top"/>
      <protection locked="0"/>
    </xf>
    <xf numFmtId="167" fontId="0" fillId="0" borderId="19" xfId="0" applyNumberFormat="1" applyFont="1" applyBorder="1" applyAlignment="1" applyProtection="1">
      <alignment horizontal="left" vertical="top" wrapText="1"/>
      <protection locked="0"/>
    </xf>
    <xf numFmtId="40" fontId="12" fillId="0" borderId="11" xfId="0" applyNumberFormat="1" applyFont="1" applyFill="1" applyBorder="1" applyAlignment="1" applyProtection="1">
      <alignment vertical="top"/>
      <protection locked="0"/>
    </xf>
    <xf numFmtId="40" fontId="0" fillId="0" borderId="11" xfId="0" applyNumberFormat="1" applyFont="1" applyBorder="1" applyAlignment="1" applyProtection="1">
      <alignment vertical="top"/>
      <protection locked="0"/>
    </xf>
    <xf numFmtId="0" fontId="12" fillId="8" borderId="7" xfId="0" applyFont="1" applyFill="1" applyBorder="1" applyAlignment="1">
      <alignment horizontal="center"/>
    </xf>
    <xf numFmtId="0" fontId="12" fillId="8" borderId="9" xfId="0" applyFont="1" applyFill="1" applyBorder="1" applyAlignment="1"/>
    <xf numFmtId="40" fontId="0" fillId="0" borderId="11" xfId="0" applyNumberFormat="1" applyFont="1" applyFill="1" applyBorder="1" applyAlignment="1" applyProtection="1">
      <alignment vertical="top"/>
      <protection locked="0"/>
    </xf>
    <xf numFmtId="40" fontId="0" fillId="0" borderId="20" xfId="0" applyNumberFormat="1" applyFont="1" applyFill="1" applyBorder="1" applyAlignment="1" applyProtection="1">
      <alignment vertical="top"/>
      <protection locked="0"/>
    </xf>
    <xf numFmtId="40" fontId="0" fillId="0" borderId="16" xfId="0" applyNumberFormat="1" applyFont="1" applyBorder="1" applyAlignment="1" applyProtection="1">
      <alignment vertical="top"/>
      <protection locked="0"/>
    </xf>
    <xf numFmtId="40" fontId="12" fillId="8" borderId="11" xfId="0" applyNumberFormat="1" applyFont="1" applyFill="1" applyBorder="1" applyAlignment="1" applyProtection="1">
      <alignment vertical="top"/>
    </xf>
    <xf numFmtId="40" fontId="12" fillId="0" borderId="11" xfId="0" applyNumberFormat="1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>
      <alignment horizontal="center" vertical="center"/>
    </xf>
    <xf numFmtId="168" fontId="15" fillId="9" borderId="27" xfId="0" applyNumberFormat="1" applyFont="1" applyFill="1" applyBorder="1" applyAlignment="1" applyProtection="1">
      <alignment horizontal="center" vertical="center"/>
      <protection locked="0"/>
    </xf>
    <xf numFmtId="168" fontId="15" fillId="9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>
      <alignment horizontal="center"/>
    </xf>
    <xf numFmtId="167" fontId="0" fillId="0" borderId="40" xfId="0" applyNumberFormat="1" applyFont="1" applyBorder="1" applyAlignment="1" applyProtection="1">
      <alignment horizontal="center" vertical="top"/>
      <protection locked="0"/>
    </xf>
    <xf numFmtId="167" fontId="0" fillId="0" borderId="40" xfId="0" applyNumberFormat="1" applyFont="1" applyBorder="1" applyAlignment="1" applyProtection="1">
      <alignment horizontal="left" vertical="top"/>
      <protection locked="0"/>
    </xf>
    <xf numFmtId="40" fontId="0" fillId="0" borderId="41" xfId="0" applyNumberFormat="1" applyFont="1" applyFill="1" applyBorder="1" applyAlignment="1" applyProtection="1">
      <alignment vertical="top"/>
      <protection locked="0"/>
    </xf>
    <xf numFmtId="40" fontId="0" fillId="7" borderId="41" xfId="0" applyNumberFormat="1" applyFont="1" applyFill="1" applyBorder="1" applyAlignment="1" applyProtection="1">
      <alignment vertical="top"/>
      <protection locked="0"/>
    </xf>
    <xf numFmtId="40" fontId="0" fillId="10" borderId="41" xfId="0" applyNumberFormat="1" applyFont="1" applyFill="1" applyBorder="1" applyAlignment="1" applyProtection="1">
      <alignment vertical="top"/>
      <protection locked="0"/>
    </xf>
    <xf numFmtId="40" fontId="0" fillId="0" borderId="42" xfId="0" applyNumberFormat="1" applyFont="1" applyFill="1" applyBorder="1" applyAlignment="1" applyProtection="1">
      <alignment vertical="top"/>
      <protection locked="0"/>
    </xf>
    <xf numFmtId="40" fontId="0" fillId="0" borderId="43" xfId="0" applyNumberFormat="1" applyFont="1" applyFill="1" applyBorder="1" applyAlignment="1" applyProtection="1">
      <alignment vertical="top"/>
      <protection locked="0"/>
    </xf>
    <xf numFmtId="40" fontId="12" fillId="8" borderId="44" xfId="0" applyNumberFormat="1" applyFont="1" applyFill="1" applyBorder="1" applyAlignment="1" applyProtection="1">
      <alignment vertical="top"/>
    </xf>
    <xf numFmtId="40" fontId="12" fillId="0" borderId="44" xfId="0" applyNumberFormat="1" applyFont="1" applyFill="1" applyBorder="1" applyAlignment="1" applyProtection="1">
      <alignment vertical="top"/>
    </xf>
    <xf numFmtId="40" fontId="0" fillId="0" borderId="44" xfId="0" applyNumberFormat="1" applyFont="1" applyFill="1" applyBorder="1" applyAlignment="1" applyProtection="1">
      <alignment vertical="top"/>
      <protection locked="0"/>
    </xf>
    <xf numFmtId="40" fontId="12" fillId="0" borderId="44" xfId="0" applyNumberFormat="1" applyFont="1" applyFill="1" applyBorder="1" applyAlignment="1" applyProtection="1">
      <alignment vertical="top"/>
      <protection locked="0"/>
    </xf>
    <xf numFmtId="40" fontId="0" fillId="0" borderId="45" xfId="0" applyNumberFormat="1" applyFont="1" applyBorder="1" applyAlignment="1" applyProtection="1">
      <alignment vertical="top"/>
      <protection locked="0"/>
    </xf>
    <xf numFmtId="0" fontId="12" fillId="8" borderId="1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8" fontId="14" fillId="9" borderId="28" xfId="0" applyNumberFormat="1" applyFont="1" applyFill="1" applyBorder="1" applyAlignment="1">
      <alignment horizontal="center" vertical="center" wrapText="1"/>
    </xf>
    <xf numFmtId="168" fontId="14" fillId="9" borderId="35" xfId="0" applyNumberFormat="1" applyFont="1" applyFill="1" applyBorder="1" applyAlignment="1">
      <alignment horizontal="center" vertical="center" wrapText="1"/>
    </xf>
    <xf numFmtId="168" fontId="14" fillId="9" borderId="38" xfId="0" applyNumberFormat="1" applyFont="1" applyFill="1" applyBorder="1" applyAlignment="1">
      <alignment horizontal="center" vertical="center" wrapText="1"/>
    </xf>
    <xf numFmtId="168" fontId="14" fillId="0" borderId="29" xfId="0" applyNumberFormat="1" applyFont="1" applyFill="1" applyBorder="1" applyAlignment="1">
      <alignment horizontal="center" vertical="center"/>
    </xf>
    <xf numFmtId="168" fontId="14" fillId="0" borderId="30" xfId="0" applyNumberFormat="1" applyFont="1" applyFill="1" applyBorder="1" applyAlignment="1">
      <alignment horizontal="center" vertical="center"/>
    </xf>
    <xf numFmtId="168" fontId="15" fillId="0" borderId="34" xfId="0" applyNumberFormat="1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168" fontId="14" fillId="7" borderId="34" xfId="0" applyNumberFormat="1" applyFont="1" applyFill="1" applyBorder="1" applyAlignment="1">
      <alignment horizontal="center" vertical="center" wrapText="1"/>
    </xf>
    <xf numFmtId="168" fontId="14" fillId="7" borderId="2" xfId="0" applyNumberFormat="1" applyFont="1" applyFill="1" applyBorder="1" applyAlignment="1">
      <alignment horizontal="center" vertical="center" wrapText="1"/>
    </xf>
    <xf numFmtId="168" fontId="15" fillId="0" borderId="29" xfId="0" applyNumberFormat="1" applyFont="1" applyFill="1" applyBorder="1" applyAlignment="1">
      <alignment horizontal="center" vertical="center" wrapText="1"/>
    </xf>
    <xf numFmtId="168" fontId="15" fillId="0" borderId="30" xfId="0" applyNumberFormat="1" applyFont="1" applyFill="1" applyBorder="1" applyAlignment="1">
      <alignment horizontal="center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3" t="s">
        <v>0</v>
      </c>
      <c r="B2" s="73"/>
      <c r="C2" s="73"/>
      <c r="D2" s="73"/>
      <c r="E2" s="13" t="e">
        <f>#REF!</f>
        <v>#REF!</v>
      </c>
    </row>
    <row r="3" spans="1:5" x14ac:dyDescent="0.25">
      <c r="A3" s="73" t="s">
        <v>2</v>
      </c>
      <c r="B3" s="73"/>
      <c r="C3" s="73"/>
      <c r="D3" s="73"/>
      <c r="E3" s="13" t="e">
        <f>#REF!</f>
        <v>#REF!</v>
      </c>
    </row>
    <row r="4" spans="1:5" x14ac:dyDescent="0.25">
      <c r="A4" s="73" t="s">
        <v>1</v>
      </c>
      <c r="B4" s="73"/>
      <c r="C4" s="73"/>
      <c r="D4" s="73"/>
      <c r="E4" s="14"/>
    </row>
    <row r="5" spans="1:5" x14ac:dyDescent="0.25">
      <c r="A5" s="73" t="s">
        <v>70</v>
      </c>
      <c r="B5" s="73"/>
      <c r="C5" s="73"/>
      <c r="D5" s="73"/>
      <c r="E5" t="s">
        <v>68</v>
      </c>
    </row>
    <row r="6" spans="1:5" x14ac:dyDescent="0.25">
      <c r="A6" s="6"/>
      <c r="B6" s="6"/>
      <c r="C6" s="68" t="s">
        <v>3</v>
      </c>
      <c r="D6" s="68"/>
      <c r="E6" s="1">
        <v>2013</v>
      </c>
    </row>
    <row r="7" spans="1:5" x14ac:dyDescent="0.25">
      <c r="A7" s="64" t="s">
        <v>66</v>
      </c>
      <c r="B7" s="65" t="s">
        <v>6</v>
      </c>
      <c r="C7" s="66" t="s">
        <v>8</v>
      </c>
      <c r="D7" s="66"/>
      <c r="E7" s="8" t="e">
        <f>#REF!</f>
        <v>#REF!</v>
      </c>
    </row>
    <row r="8" spans="1:5" x14ac:dyDescent="0.25">
      <c r="A8" s="64"/>
      <c r="B8" s="65"/>
      <c r="C8" s="66" t="s">
        <v>10</v>
      </c>
      <c r="D8" s="66"/>
      <c r="E8" s="8" t="e">
        <f>#REF!</f>
        <v>#REF!</v>
      </c>
    </row>
    <row r="9" spans="1:5" x14ac:dyDescent="0.25">
      <c r="A9" s="64"/>
      <c r="B9" s="65"/>
      <c r="C9" s="66" t="s">
        <v>12</v>
      </c>
      <c r="D9" s="66"/>
      <c r="E9" s="8" t="e">
        <f>#REF!</f>
        <v>#REF!</v>
      </c>
    </row>
    <row r="10" spans="1:5" x14ac:dyDescent="0.25">
      <c r="A10" s="64"/>
      <c r="B10" s="65"/>
      <c r="C10" s="66" t="s">
        <v>14</v>
      </c>
      <c r="D10" s="66"/>
      <c r="E10" s="8" t="e">
        <f>#REF!</f>
        <v>#REF!</v>
      </c>
    </row>
    <row r="11" spans="1:5" x14ac:dyDescent="0.25">
      <c r="A11" s="64"/>
      <c r="B11" s="65"/>
      <c r="C11" s="66" t="s">
        <v>16</v>
      </c>
      <c r="D11" s="66"/>
      <c r="E11" s="8" t="e">
        <f>#REF!</f>
        <v>#REF!</v>
      </c>
    </row>
    <row r="12" spans="1:5" x14ac:dyDescent="0.25">
      <c r="A12" s="64"/>
      <c r="B12" s="65"/>
      <c r="C12" s="66" t="s">
        <v>18</v>
      </c>
      <c r="D12" s="66"/>
      <c r="E12" s="8" t="e">
        <f>#REF!</f>
        <v>#REF!</v>
      </c>
    </row>
    <row r="13" spans="1:5" x14ac:dyDescent="0.25">
      <c r="A13" s="64"/>
      <c r="B13" s="65"/>
      <c r="C13" s="66" t="s">
        <v>20</v>
      </c>
      <c r="D13" s="66"/>
      <c r="E13" s="8" t="e">
        <f>#REF!</f>
        <v>#REF!</v>
      </c>
    </row>
    <row r="14" spans="1:5" ht="15.75" thickBot="1" x14ac:dyDescent="0.3">
      <c r="A14" s="64"/>
      <c r="B14" s="4"/>
      <c r="C14" s="67" t="s">
        <v>23</v>
      </c>
      <c r="D14" s="67"/>
      <c r="E14" s="9" t="e">
        <f>#REF!</f>
        <v>#REF!</v>
      </c>
    </row>
    <row r="15" spans="1:5" x14ac:dyDescent="0.25">
      <c r="A15" s="64"/>
      <c r="B15" s="65" t="s">
        <v>25</v>
      </c>
      <c r="C15" s="66" t="s">
        <v>27</v>
      </c>
      <c r="D15" s="66"/>
      <c r="E15" s="8" t="e">
        <f>#REF!</f>
        <v>#REF!</v>
      </c>
    </row>
    <row r="16" spans="1:5" x14ac:dyDescent="0.25">
      <c r="A16" s="64"/>
      <c r="B16" s="65"/>
      <c r="C16" s="66" t="s">
        <v>29</v>
      </c>
      <c r="D16" s="66"/>
      <c r="E16" s="8" t="e">
        <f>#REF!</f>
        <v>#REF!</v>
      </c>
    </row>
    <row r="17" spans="1:5" x14ac:dyDescent="0.25">
      <c r="A17" s="64"/>
      <c r="B17" s="65"/>
      <c r="C17" s="66" t="s">
        <v>31</v>
      </c>
      <c r="D17" s="66"/>
      <c r="E17" s="8" t="e">
        <f>#REF!</f>
        <v>#REF!</v>
      </c>
    </row>
    <row r="18" spans="1:5" x14ac:dyDescent="0.25">
      <c r="A18" s="64"/>
      <c r="B18" s="65"/>
      <c r="C18" s="66" t="s">
        <v>33</v>
      </c>
      <c r="D18" s="66"/>
      <c r="E18" s="8" t="e">
        <f>#REF!</f>
        <v>#REF!</v>
      </c>
    </row>
    <row r="19" spans="1:5" x14ac:dyDescent="0.25">
      <c r="A19" s="64"/>
      <c r="B19" s="65"/>
      <c r="C19" s="66" t="s">
        <v>35</v>
      </c>
      <c r="D19" s="66"/>
      <c r="E19" s="8" t="e">
        <f>#REF!</f>
        <v>#REF!</v>
      </c>
    </row>
    <row r="20" spans="1:5" x14ac:dyDescent="0.25">
      <c r="A20" s="64"/>
      <c r="B20" s="65"/>
      <c r="C20" s="66" t="s">
        <v>37</v>
      </c>
      <c r="D20" s="66"/>
      <c r="E20" s="8" t="e">
        <f>#REF!</f>
        <v>#REF!</v>
      </c>
    </row>
    <row r="21" spans="1:5" x14ac:dyDescent="0.25">
      <c r="A21" s="64"/>
      <c r="B21" s="65"/>
      <c r="C21" s="66" t="s">
        <v>39</v>
      </c>
      <c r="D21" s="66"/>
      <c r="E21" s="8" t="e">
        <f>#REF!</f>
        <v>#REF!</v>
      </c>
    </row>
    <row r="22" spans="1:5" x14ac:dyDescent="0.25">
      <c r="A22" s="64"/>
      <c r="B22" s="65"/>
      <c r="C22" s="66" t="s">
        <v>40</v>
      </c>
      <c r="D22" s="66"/>
      <c r="E22" s="8" t="e">
        <f>#REF!</f>
        <v>#REF!</v>
      </c>
    </row>
    <row r="23" spans="1:5" x14ac:dyDescent="0.25">
      <c r="A23" s="64"/>
      <c r="B23" s="65"/>
      <c r="C23" s="66" t="s">
        <v>42</v>
      </c>
      <c r="D23" s="66"/>
      <c r="E23" s="8" t="e">
        <f>#REF!</f>
        <v>#REF!</v>
      </c>
    </row>
    <row r="24" spans="1:5" ht="15.75" thickBot="1" x14ac:dyDescent="0.3">
      <c r="A24" s="64"/>
      <c r="B24" s="4"/>
      <c r="C24" s="67" t="s">
        <v>44</v>
      </c>
      <c r="D24" s="67"/>
      <c r="E24" s="9" t="e">
        <f>#REF!</f>
        <v>#REF!</v>
      </c>
    </row>
    <row r="25" spans="1:5" ht="15.75" thickBot="1" x14ac:dyDescent="0.3">
      <c r="A25" s="64"/>
      <c r="B25" s="2"/>
      <c r="C25" s="67" t="s">
        <v>46</v>
      </c>
      <c r="D25" s="67"/>
      <c r="E25" s="9" t="e">
        <f>#REF!</f>
        <v>#REF!</v>
      </c>
    </row>
    <row r="26" spans="1:5" x14ac:dyDescent="0.25">
      <c r="A26" s="64" t="s">
        <v>67</v>
      </c>
      <c r="B26" s="65" t="s">
        <v>7</v>
      </c>
      <c r="C26" s="66" t="s">
        <v>9</v>
      </c>
      <c r="D26" s="66"/>
      <c r="E26" s="8" t="e">
        <f>#REF!</f>
        <v>#REF!</v>
      </c>
    </row>
    <row r="27" spans="1:5" x14ac:dyDescent="0.25">
      <c r="A27" s="64"/>
      <c r="B27" s="65"/>
      <c r="C27" s="66" t="s">
        <v>11</v>
      </c>
      <c r="D27" s="66"/>
      <c r="E27" s="8" t="e">
        <f>#REF!</f>
        <v>#REF!</v>
      </c>
    </row>
    <row r="28" spans="1:5" x14ac:dyDescent="0.25">
      <c r="A28" s="64"/>
      <c r="B28" s="65"/>
      <c r="C28" s="66" t="s">
        <v>13</v>
      </c>
      <c r="D28" s="66"/>
      <c r="E28" s="8" t="e">
        <f>#REF!</f>
        <v>#REF!</v>
      </c>
    </row>
    <row r="29" spans="1:5" x14ac:dyDescent="0.25">
      <c r="A29" s="64"/>
      <c r="B29" s="65"/>
      <c r="C29" s="66" t="s">
        <v>15</v>
      </c>
      <c r="D29" s="66"/>
      <c r="E29" s="8" t="e">
        <f>#REF!</f>
        <v>#REF!</v>
      </c>
    </row>
    <row r="30" spans="1:5" x14ac:dyDescent="0.25">
      <c r="A30" s="64"/>
      <c r="B30" s="65"/>
      <c r="C30" s="66" t="s">
        <v>17</v>
      </c>
      <c r="D30" s="66"/>
      <c r="E30" s="8" t="e">
        <f>#REF!</f>
        <v>#REF!</v>
      </c>
    </row>
    <row r="31" spans="1:5" x14ac:dyDescent="0.25">
      <c r="A31" s="64"/>
      <c r="B31" s="65"/>
      <c r="C31" s="66" t="s">
        <v>19</v>
      </c>
      <c r="D31" s="66"/>
      <c r="E31" s="8" t="e">
        <f>#REF!</f>
        <v>#REF!</v>
      </c>
    </row>
    <row r="32" spans="1:5" x14ac:dyDescent="0.25">
      <c r="A32" s="64"/>
      <c r="B32" s="65"/>
      <c r="C32" s="66" t="s">
        <v>21</v>
      </c>
      <c r="D32" s="66"/>
      <c r="E32" s="8" t="e">
        <f>#REF!</f>
        <v>#REF!</v>
      </c>
    </row>
    <row r="33" spans="1:5" x14ac:dyDescent="0.25">
      <c r="A33" s="64"/>
      <c r="B33" s="65"/>
      <c r="C33" s="66" t="s">
        <v>22</v>
      </c>
      <c r="D33" s="66"/>
      <c r="E33" s="8" t="e">
        <f>#REF!</f>
        <v>#REF!</v>
      </c>
    </row>
    <row r="34" spans="1:5" ht="15.75" thickBot="1" x14ac:dyDescent="0.3">
      <c r="A34" s="64"/>
      <c r="B34" s="4"/>
      <c r="C34" s="67" t="s">
        <v>24</v>
      </c>
      <c r="D34" s="67"/>
      <c r="E34" s="9" t="e">
        <f>#REF!</f>
        <v>#REF!</v>
      </c>
    </row>
    <row r="35" spans="1:5" x14ac:dyDescent="0.25">
      <c r="A35" s="64"/>
      <c r="B35" s="65" t="s">
        <v>26</v>
      </c>
      <c r="C35" s="66" t="s">
        <v>28</v>
      </c>
      <c r="D35" s="66"/>
      <c r="E35" s="8" t="e">
        <f>#REF!</f>
        <v>#REF!</v>
      </c>
    </row>
    <row r="36" spans="1:5" x14ac:dyDescent="0.25">
      <c r="A36" s="64"/>
      <c r="B36" s="65"/>
      <c r="C36" s="66" t="s">
        <v>30</v>
      </c>
      <c r="D36" s="66"/>
      <c r="E36" s="8" t="e">
        <f>#REF!</f>
        <v>#REF!</v>
      </c>
    </row>
    <row r="37" spans="1:5" x14ac:dyDescent="0.25">
      <c r="A37" s="64"/>
      <c r="B37" s="65"/>
      <c r="C37" s="66" t="s">
        <v>32</v>
      </c>
      <c r="D37" s="66"/>
      <c r="E37" s="8" t="e">
        <f>#REF!</f>
        <v>#REF!</v>
      </c>
    </row>
    <row r="38" spans="1:5" x14ac:dyDescent="0.25">
      <c r="A38" s="64"/>
      <c r="B38" s="65"/>
      <c r="C38" s="66" t="s">
        <v>34</v>
      </c>
      <c r="D38" s="66"/>
      <c r="E38" s="8" t="e">
        <f>#REF!</f>
        <v>#REF!</v>
      </c>
    </row>
    <row r="39" spans="1:5" x14ac:dyDescent="0.25">
      <c r="A39" s="64"/>
      <c r="B39" s="65"/>
      <c r="C39" s="66" t="s">
        <v>36</v>
      </c>
      <c r="D39" s="66"/>
      <c r="E39" s="8" t="e">
        <f>#REF!</f>
        <v>#REF!</v>
      </c>
    </row>
    <row r="40" spans="1:5" x14ac:dyDescent="0.25">
      <c r="A40" s="64"/>
      <c r="B40" s="65"/>
      <c r="C40" s="66" t="s">
        <v>38</v>
      </c>
      <c r="D40" s="66"/>
      <c r="E40" s="8" t="e">
        <f>#REF!</f>
        <v>#REF!</v>
      </c>
    </row>
    <row r="41" spans="1:5" ht="15.75" thickBot="1" x14ac:dyDescent="0.3">
      <c r="A41" s="64"/>
      <c r="B41" s="2"/>
      <c r="C41" s="67" t="s">
        <v>41</v>
      </c>
      <c r="D41" s="67"/>
      <c r="E41" s="9" t="e">
        <f>#REF!</f>
        <v>#REF!</v>
      </c>
    </row>
    <row r="42" spans="1:5" ht="15.75" thickBot="1" x14ac:dyDescent="0.3">
      <c r="A42" s="64"/>
      <c r="B42" s="2"/>
      <c r="C42" s="67" t="s">
        <v>43</v>
      </c>
      <c r="D42" s="67"/>
      <c r="E42" s="9" t="e">
        <f>#REF!</f>
        <v>#REF!</v>
      </c>
    </row>
    <row r="43" spans="1:5" x14ac:dyDescent="0.25">
      <c r="A43" s="3"/>
      <c r="B43" s="65" t="s">
        <v>45</v>
      </c>
      <c r="C43" s="69" t="s">
        <v>47</v>
      </c>
      <c r="D43" s="69"/>
      <c r="E43" s="10" t="e">
        <f>#REF!</f>
        <v>#REF!</v>
      </c>
    </row>
    <row r="44" spans="1:5" x14ac:dyDescent="0.25">
      <c r="A44" s="3"/>
      <c r="B44" s="65"/>
      <c r="C44" s="66" t="s">
        <v>48</v>
      </c>
      <c r="D44" s="66"/>
      <c r="E44" s="8" t="e">
        <f>#REF!</f>
        <v>#REF!</v>
      </c>
    </row>
    <row r="45" spans="1:5" x14ac:dyDescent="0.25">
      <c r="A45" s="3"/>
      <c r="B45" s="65"/>
      <c r="C45" s="66" t="s">
        <v>49</v>
      </c>
      <c r="D45" s="66"/>
      <c r="E45" s="8" t="e">
        <f>#REF!</f>
        <v>#REF!</v>
      </c>
    </row>
    <row r="46" spans="1:5" x14ac:dyDescent="0.25">
      <c r="A46" s="3"/>
      <c r="B46" s="65"/>
      <c r="C46" s="66" t="s">
        <v>50</v>
      </c>
      <c r="D46" s="66"/>
      <c r="E46" s="8" t="e">
        <f>#REF!</f>
        <v>#REF!</v>
      </c>
    </row>
    <row r="47" spans="1:5" x14ac:dyDescent="0.25">
      <c r="A47" s="3"/>
      <c r="B47" s="65"/>
      <c r="C47" s="69" t="s">
        <v>51</v>
      </c>
      <c r="D47" s="69"/>
      <c r="E47" s="10" t="e">
        <f>#REF!</f>
        <v>#REF!</v>
      </c>
    </row>
    <row r="48" spans="1:5" x14ac:dyDescent="0.25">
      <c r="A48" s="3"/>
      <c r="B48" s="65"/>
      <c r="C48" s="66" t="s">
        <v>52</v>
      </c>
      <c r="D48" s="66"/>
      <c r="E48" s="8" t="e">
        <f>#REF!</f>
        <v>#REF!</v>
      </c>
    </row>
    <row r="49" spans="1:5" x14ac:dyDescent="0.25">
      <c r="A49" s="3"/>
      <c r="B49" s="65"/>
      <c r="C49" s="66" t="s">
        <v>53</v>
      </c>
      <c r="D49" s="66"/>
      <c r="E49" s="8" t="e">
        <f>#REF!</f>
        <v>#REF!</v>
      </c>
    </row>
    <row r="50" spans="1:5" x14ac:dyDescent="0.25">
      <c r="A50" s="3"/>
      <c r="B50" s="65"/>
      <c r="C50" s="66" t="s">
        <v>54</v>
      </c>
      <c r="D50" s="66"/>
      <c r="E50" s="8" t="e">
        <f>#REF!</f>
        <v>#REF!</v>
      </c>
    </row>
    <row r="51" spans="1:5" x14ac:dyDescent="0.25">
      <c r="A51" s="3"/>
      <c r="B51" s="65"/>
      <c r="C51" s="66" t="s">
        <v>55</v>
      </c>
      <c r="D51" s="66"/>
      <c r="E51" s="8" t="e">
        <f>#REF!</f>
        <v>#REF!</v>
      </c>
    </row>
    <row r="52" spans="1:5" x14ac:dyDescent="0.25">
      <c r="A52" s="3"/>
      <c r="B52" s="65"/>
      <c r="C52" s="66" t="s">
        <v>56</v>
      </c>
      <c r="D52" s="66"/>
      <c r="E52" s="8" t="e">
        <f>#REF!</f>
        <v>#REF!</v>
      </c>
    </row>
    <row r="53" spans="1:5" x14ac:dyDescent="0.25">
      <c r="A53" s="3"/>
      <c r="B53" s="65"/>
      <c r="C53" s="69" t="s">
        <v>57</v>
      </c>
      <c r="D53" s="69"/>
      <c r="E53" s="10" t="e">
        <f>#REF!</f>
        <v>#REF!</v>
      </c>
    </row>
    <row r="54" spans="1:5" x14ac:dyDescent="0.25">
      <c r="A54" s="3"/>
      <c r="B54" s="65"/>
      <c r="C54" s="66" t="s">
        <v>58</v>
      </c>
      <c r="D54" s="66"/>
      <c r="E54" s="8" t="e">
        <f>#REF!</f>
        <v>#REF!</v>
      </c>
    </row>
    <row r="55" spans="1:5" x14ac:dyDescent="0.25">
      <c r="A55" s="3"/>
      <c r="B55" s="65"/>
      <c r="C55" s="66" t="s">
        <v>59</v>
      </c>
      <c r="D55" s="66"/>
      <c r="E55" s="8" t="e">
        <f>#REF!</f>
        <v>#REF!</v>
      </c>
    </row>
    <row r="56" spans="1:5" ht="15.75" thickBot="1" x14ac:dyDescent="0.3">
      <c r="A56" s="3"/>
      <c r="B56" s="65"/>
      <c r="C56" s="67" t="s">
        <v>60</v>
      </c>
      <c r="D56" s="67"/>
      <c r="E56" s="9" t="e">
        <f>#REF!</f>
        <v>#REF!</v>
      </c>
    </row>
    <row r="57" spans="1:5" ht="15.75" thickBot="1" x14ac:dyDescent="0.3">
      <c r="A57" s="3"/>
      <c r="B57" s="2"/>
      <c r="C57" s="67" t="s">
        <v>61</v>
      </c>
      <c r="D57" s="67"/>
      <c r="E57" s="9" t="e">
        <f>#REF!</f>
        <v>#REF!</v>
      </c>
    </row>
    <row r="58" spans="1:5" x14ac:dyDescent="0.25">
      <c r="A58" s="3"/>
      <c r="B58" s="2"/>
      <c r="C58" s="68" t="s">
        <v>3</v>
      </c>
      <c r="D58" s="68"/>
      <c r="E58" s="1">
        <v>2012</v>
      </c>
    </row>
    <row r="59" spans="1:5" x14ac:dyDescent="0.25">
      <c r="A59" s="64" t="s">
        <v>66</v>
      </c>
      <c r="B59" s="65" t="s">
        <v>6</v>
      </c>
      <c r="C59" s="66" t="s">
        <v>8</v>
      </c>
      <c r="D59" s="66"/>
      <c r="E59" s="8" t="e">
        <f>#REF!</f>
        <v>#REF!</v>
      </c>
    </row>
    <row r="60" spans="1:5" x14ac:dyDescent="0.25">
      <c r="A60" s="64"/>
      <c r="B60" s="65"/>
      <c r="C60" s="66" t="s">
        <v>10</v>
      </c>
      <c r="D60" s="66"/>
      <c r="E60" s="8" t="e">
        <f>#REF!</f>
        <v>#REF!</v>
      </c>
    </row>
    <row r="61" spans="1:5" x14ac:dyDescent="0.25">
      <c r="A61" s="64"/>
      <c r="B61" s="65"/>
      <c r="C61" s="66" t="s">
        <v>12</v>
      </c>
      <c r="D61" s="66"/>
      <c r="E61" s="8" t="e">
        <f>#REF!</f>
        <v>#REF!</v>
      </c>
    </row>
    <row r="62" spans="1:5" x14ac:dyDescent="0.25">
      <c r="A62" s="64"/>
      <c r="B62" s="65"/>
      <c r="C62" s="66" t="s">
        <v>14</v>
      </c>
      <c r="D62" s="66"/>
      <c r="E62" s="8" t="e">
        <f>#REF!</f>
        <v>#REF!</v>
      </c>
    </row>
    <row r="63" spans="1:5" x14ac:dyDescent="0.25">
      <c r="A63" s="64"/>
      <c r="B63" s="65"/>
      <c r="C63" s="66" t="s">
        <v>16</v>
      </c>
      <c r="D63" s="66"/>
      <c r="E63" s="8" t="e">
        <f>#REF!</f>
        <v>#REF!</v>
      </c>
    </row>
    <row r="64" spans="1:5" x14ac:dyDescent="0.25">
      <c r="A64" s="64"/>
      <c r="B64" s="65"/>
      <c r="C64" s="66" t="s">
        <v>18</v>
      </c>
      <c r="D64" s="66"/>
      <c r="E64" s="8" t="e">
        <f>#REF!</f>
        <v>#REF!</v>
      </c>
    </row>
    <row r="65" spans="1:5" x14ac:dyDescent="0.25">
      <c r="A65" s="64"/>
      <c r="B65" s="65"/>
      <c r="C65" s="66" t="s">
        <v>20</v>
      </c>
      <c r="D65" s="66"/>
      <c r="E65" s="8" t="e">
        <f>#REF!</f>
        <v>#REF!</v>
      </c>
    </row>
    <row r="66" spans="1:5" ht="15.75" thickBot="1" x14ac:dyDescent="0.3">
      <c r="A66" s="64"/>
      <c r="B66" s="4"/>
      <c r="C66" s="67" t="s">
        <v>23</v>
      </c>
      <c r="D66" s="67"/>
      <c r="E66" s="9" t="e">
        <f>#REF!</f>
        <v>#REF!</v>
      </c>
    </row>
    <row r="67" spans="1:5" x14ac:dyDescent="0.25">
      <c r="A67" s="64"/>
      <c r="B67" s="65" t="s">
        <v>25</v>
      </c>
      <c r="C67" s="66" t="s">
        <v>27</v>
      </c>
      <c r="D67" s="66"/>
      <c r="E67" s="8" t="e">
        <f>#REF!</f>
        <v>#REF!</v>
      </c>
    </row>
    <row r="68" spans="1:5" x14ac:dyDescent="0.25">
      <c r="A68" s="64"/>
      <c r="B68" s="65"/>
      <c r="C68" s="66" t="s">
        <v>29</v>
      </c>
      <c r="D68" s="66"/>
      <c r="E68" s="8" t="e">
        <f>#REF!</f>
        <v>#REF!</v>
      </c>
    </row>
    <row r="69" spans="1:5" x14ac:dyDescent="0.25">
      <c r="A69" s="64"/>
      <c r="B69" s="65"/>
      <c r="C69" s="66" t="s">
        <v>31</v>
      </c>
      <c r="D69" s="66"/>
      <c r="E69" s="8" t="e">
        <f>#REF!</f>
        <v>#REF!</v>
      </c>
    </row>
    <row r="70" spans="1:5" x14ac:dyDescent="0.25">
      <c r="A70" s="64"/>
      <c r="B70" s="65"/>
      <c r="C70" s="66" t="s">
        <v>33</v>
      </c>
      <c r="D70" s="66"/>
      <c r="E70" s="8" t="e">
        <f>#REF!</f>
        <v>#REF!</v>
      </c>
    </row>
    <row r="71" spans="1:5" x14ac:dyDescent="0.25">
      <c r="A71" s="64"/>
      <c r="B71" s="65"/>
      <c r="C71" s="66" t="s">
        <v>35</v>
      </c>
      <c r="D71" s="66"/>
      <c r="E71" s="8" t="e">
        <f>#REF!</f>
        <v>#REF!</v>
      </c>
    </row>
    <row r="72" spans="1:5" x14ac:dyDescent="0.25">
      <c r="A72" s="64"/>
      <c r="B72" s="65"/>
      <c r="C72" s="66" t="s">
        <v>37</v>
      </c>
      <c r="D72" s="66"/>
      <c r="E72" s="8" t="e">
        <f>#REF!</f>
        <v>#REF!</v>
      </c>
    </row>
    <row r="73" spans="1:5" x14ac:dyDescent="0.25">
      <c r="A73" s="64"/>
      <c r="B73" s="65"/>
      <c r="C73" s="66" t="s">
        <v>39</v>
      </c>
      <c r="D73" s="66"/>
      <c r="E73" s="8" t="e">
        <f>#REF!</f>
        <v>#REF!</v>
      </c>
    </row>
    <row r="74" spans="1:5" x14ac:dyDescent="0.25">
      <c r="A74" s="64"/>
      <c r="B74" s="65"/>
      <c r="C74" s="66" t="s">
        <v>40</v>
      </c>
      <c r="D74" s="66"/>
      <c r="E74" s="8" t="e">
        <f>#REF!</f>
        <v>#REF!</v>
      </c>
    </row>
    <row r="75" spans="1:5" x14ac:dyDescent="0.25">
      <c r="A75" s="64"/>
      <c r="B75" s="65"/>
      <c r="C75" s="66" t="s">
        <v>42</v>
      </c>
      <c r="D75" s="66"/>
      <c r="E75" s="8" t="e">
        <f>#REF!</f>
        <v>#REF!</v>
      </c>
    </row>
    <row r="76" spans="1:5" ht="15.75" thickBot="1" x14ac:dyDescent="0.3">
      <c r="A76" s="64"/>
      <c r="B76" s="4"/>
      <c r="C76" s="67" t="s">
        <v>44</v>
      </c>
      <c r="D76" s="67"/>
      <c r="E76" s="9" t="e">
        <f>#REF!</f>
        <v>#REF!</v>
      </c>
    </row>
    <row r="77" spans="1:5" ht="15.75" thickBot="1" x14ac:dyDescent="0.3">
      <c r="A77" s="64"/>
      <c r="B77" s="2"/>
      <c r="C77" s="67" t="s">
        <v>46</v>
      </c>
      <c r="D77" s="67"/>
      <c r="E77" s="9" t="e">
        <f>#REF!</f>
        <v>#REF!</v>
      </c>
    </row>
    <row r="78" spans="1:5" x14ac:dyDescent="0.25">
      <c r="A78" s="64" t="s">
        <v>67</v>
      </c>
      <c r="B78" s="65" t="s">
        <v>7</v>
      </c>
      <c r="C78" s="66" t="s">
        <v>9</v>
      </c>
      <c r="D78" s="66"/>
      <c r="E78" s="8" t="e">
        <f>#REF!</f>
        <v>#REF!</v>
      </c>
    </row>
    <row r="79" spans="1:5" x14ac:dyDescent="0.25">
      <c r="A79" s="64"/>
      <c r="B79" s="65"/>
      <c r="C79" s="66" t="s">
        <v>11</v>
      </c>
      <c r="D79" s="66"/>
      <c r="E79" s="8" t="e">
        <f>#REF!</f>
        <v>#REF!</v>
      </c>
    </row>
    <row r="80" spans="1:5" x14ac:dyDescent="0.25">
      <c r="A80" s="64"/>
      <c r="B80" s="65"/>
      <c r="C80" s="66" t="s">
        <v>13</v>
      </c>
      <c r="D80" s="66"/>
      <c r="E80" s="8" t="e">
        <f>#REF!</f>
        <v>#REF!</v>
      </c>
    </row>
    <row r="81" spans="1:5" x14ac:dyDescent="0.25">
      <c r="A81" s="64"/>
      <c r="B81" s="65"/>
      <c r="C81" s="66" t="s">
        <v>15</v>
      </c>
      <c r="D81" s="66"/>
      <c r="E81" s="8" t="e">
        <f>#REF!</f>
        <v>#REF!</v>
      </c>
    </row>
    <row r="82" spans="1:5" x14ac:dyDescent="0.25">
      <c r="A82" s="64"/>
      <c r="B82" s="65"/>
      <c r="C82" s="66" t="s">
        <v>17</v>
      </c>
      <c r="D82" s="66"/>
      <c r="E82" s="8" t="e">
        <f>#REF!</f>
        <v>#REF!</v>
      </c>
    </row>
    <row r="83" spans="1:5" x14ac:dyDescent="0.25">
      <c r="A83" s="64"/>
      <c r="B83" s="65"/>
      <c r="C83" s="66" t="s">
        <v>19</v>
      </c>
      <c r="D83" s="66"/>
      <c r="E83" s="8" t="e">
        <f>#REF!</f>
        <v>#REF!</v>
      </c>
    </row>
    <row r="84" spans="1:5" x14ac:dyDescent="0.25">
      <c r="A84" s="64"/>
      <c r="B84" s="65"/>
      <c r="C84" s="66" t="s">
        <v>21</v>
      </c>
      <c r="D84" s="66"/>
      <c r="E84" s="8" t="e">
        <f>#REF!</f>
        <v>#REF!</v>
      </c>
    </row>
    <row r="85" spans="1:5" x14ac:dyDescent="0.25">
      <c r="A85" s="64"/>
      <c r="B85" s="65"/>
      <c r="C85" s="66" t="s">
        <v>22</v>
      </c>
      <c r="D85" s="66"/>
      <c r="E85" s="8" t="e">
        <f>#REF!</f>
        <v>#REF!</v>
      </c>
    </row>
    <row r="86" spans="1:5" ht="15.75" thickBot="1" x14ac:dyDescent="0.3">
      <c r="A86" s="64"/>
      <c r="B86" s="4"/>
      <c r="C86" s="67" t="s">
        <v>24</v>
      </c>
      <c r="D86" s="67"/>
      <c r="E86" s="9" t="e">
        <f>#REF!</f>
        <v>#REF!</v>
      </c>
    </row>
    <row r="87" spans="1:5" x14ac:dyDescent="0.25">
      <c r="A87" s="64"/>
      <c r="B87" s="65" t="s">
        <v>26</v>
      </c>
      <c r="C87" s="66" t="s">
        <v>28</v>
      </c>
      <c r="D87" s="66"/>
      <c r="E87" s="8" t="e">
        <f>#REF!</f>
        <v>#REF!</v>
      </c>
    </row>
    <row r="88" spans="1:5" x14ac:dyDescent="0.25">
      <c r="A88" s="64"/>
      <c r="B88" s="65"/>
      <c r="C88" s="66" t="s">
        <v>30</v>
      </c>
      <c r="D88" s="66"/>
      <c r="E88" s="8" t="e">
        <f>#REF!</f>
        <v>#REF!</v>
      </c>
    </row>
    <row r="89" spans="1:5" x14ac:dyDescent="0.25">
      <c r="A89" s="64"/>
      <c r="B89" s="65"/>
      <c r="C89" s="66" t="s">
        <v>32</v>
      </c>
      <c r="D89" s="66"/>
      <c r="E89" s="8" t="e">
        <f>#REF!</f>
        <v>#REF!</v>
      </c>
    </row>
    <row r="90" spans="1:5" x14ac:dyDescent="0.25">
      <c r="A90" s="64"/>
      <c r="B90" s="65"/>
      <c r="C90" s="66" t="s">
        <v>34</v>
      </c>
      <c r="D90" s="66"/>
      <c r="E90" s="8" t="e">
        <f>#REF!</f>
        <v>#REF!</v>
      </c>
    </row>
    <row r="91" spans="1:5" x14ac:dyDescent="0.25">
      <c r="A91" s="64"/>
      <c r="B91" s="65"/>
      <c r="C91" s="66" t="s">
        <v>36</v>
      </c>
      <c r="D91" s="66"/>
      <c r="E91" s="8" t="e">
        <f>#REF!</f>
        <v>#REF!</v>
      </c>
    </row>
    <row r="92" spans="1:5" x14ac:dyDescent="0.25">
      <c r="A92" s="64"/>
      <c r="B92" s="65"/>
      <c r="C92" s="66" t="s">
        <v>38</v>
      </c>
      <c r="D92" s="66"/>
      <c r="E92" s="8" t="e">
        <f>#REF!</f>
        <v>#REF!</v>
      </c>
    </row>
    <row r="93" spans="1:5" ht="15.75" thickBot="1" x14ac:dyDescent="0.3">
      <c r="A93" s="64"/>
      <c r="B93" s="2"/>
      <c r="C93" s="67" t="s">
        <v>41</v>
      </c>
      <c r="D93" s="67"/>
      <c r="E93" s="9" t="e">
        <f>#REF!</f>
        <v>#REF!</v>
      </c>
    </row>
    <row r="94" spans="1:5" ht="15.75" thickBot="1" x14ac:dyDescent="0.3">
      <c r="A94" s="64"/>
      <c r="B94" s="2"/>
      <c r="C94" s="67" t="s">
        <v>43</v>
      </c>
      <c r="D94" s="67"/>
      <c r="E94" s="9" t="e">
        <f>#REF!</f>
        <v>#REF!</v>
      </c>
    </row>
    <row r="95" spans="1:5" x14ac:dyDescent="0.25">
      <c r="A95" s="3"/>
      <c r="B95" s="65" t="s">
        <v>45</v>
      </c>
      <c r="C95" s="69" t="s">
        <v>47</v>
      </c>
      <c r="D95" s="69"/>
      <c r="E95" s="10" t="e">
        <f>#REF!</f>
        <v>#REF!</v>
      </c>
    </row>
    <row r="96" spans="1:5" x14ac:dyDescent="0.25">
      <c r="A96" s="3"/>
      <c r="B96" s="65"/>
      <c r="C96" s="66" t="s">
        <v>48</v>
      </c>
      <c r="D96" s="66"/>
      <c r="E96" s="8" t="e">
        <f>#REF!</f>
        <v>#REF!</v>
      </c>
    </row>
    <row r="97" spans="1:5" x14ac:dyDescent="0.25">
      <c r="A97" s="3"/>
      <c r="B97" s="65"/>
      <c r="C97" s="66" t="s">
        <v>49</v>
      </c>
      <c r="D97" s="66"/>
      <c r="E97" s="8" t="e">
        <f>#REF!</f>
        <v>#REF!</v>
      </c>
    </row>
    <row r="98" spans="1:5" x14ac:dyDescent="0.25">
      <c r="A98" s="3"/>
      <c r="B98" s="65"/>
      <c r="C98" s="66" t="s">
        <v>50</v>
      </c>
      <c r="D98" s="66"/>
      <c r="E98" s="8" t="e">
        <f>#REF!</f>
        <v>#REF!</v>
      </c>
    </row>
    <row r="99" spans="1:5" x14ac:dyDescent="0.25">
      <c r="A99" s="3"/>
      <c r="B99" s="65"/>
      <c r="C99" s="69" t="s">
        <v>51</v>
      </c>
      <c r="D99" s="69"/>
      <c r="E99" s="10" t="e">
        <f>#REF!</f>
        <v>#REF!</v>
      </c>
    </row>
    <row r="100" spans="1:5" x14ac:dyDescent="0.25">
      <c r="A100" s="3"/>
      <c r="B100" s="65"/>
      <c r="C100" s="66" t="s">
        <v>52</v>
      </c>
      <c r="D100" s="66"/>
      <c r="E100" s="8" t="e">
        <f>#REF!</f>
        <v>#REF!</v>
      </c>
    </row>
    <row r="101" spans="1:5" x14ac:dyDescent="0.25">
      <c r="A101" s="3"/>
      <c r="B101" s="65"/>
      <c r="C101" s="66" t="s">
        <v>53</v>
      </c>
      <c r="D101" s="66"/>
      <c r="E101" s="8" t="e">
        <f>#REF!</f>
        <v>#REF!</v>
      </c>
    </row>
    <row r="102" spans="1:5" x14ac:dyDescent="0.25">
      <c r="A102" s="3"/>
      <c r="B102" s="65"/>
      <c r="C102" s="66" t="s">
        <v>54</v>
      </c>
      <c r="D102" s="66"/>
      <c r="E102" s="8" t="e">
        <f>#REF!</f>
        <v>#REF!</v>
      </c>
    </row>
    <row r="103" spans="1:5" x14ac:dyDescent="0.25">
      <c r="A103" s="3"/>
      <c r="B103" s="65"/>
      <c r="C103" s="66" t="s">
        <v>55</v>
      </c>
      <c r="D103" s="66"/>
      <c r="E103" s="8" t="e">
        <f>#REF!</f>
        <v>#REF!</v>
      </c>
    </row>
    <row r="104" spans="1:5" x14ac:dyDescent="0.25">
      <c r="A104" s="3"/>
      <c r="B104" s="65"/>
      <c r="C104" s="66" t="s">
        <v>56</v>
      </c>
      <c r="D104" s="66"/>
      <c r="E104" s="8" t="e">
        <f>#REF!</f>
        <v>#REF!</v>
      </c>
    </row>
    <row r="105" spans="1:5" x14ac:dyDescent="0.25">
      <c r="A105" s="3"/>
      <c r="B105" s="65"/>
      <c r="C105" s="69" t="s">
        <v>57</v>
      </c>
      <c r="D105" s="69"/>
      <c r="E105" s="10" t="e">
        <f>#REF!</f>
        <v>#REF!</v>
      </c>
    </row>
    <row r="106" spans="1:5" x14ac:dyDescent="0.25">
      <c r="A106" s="3"/>
      <c r="B106" s="65"/>
      <c r="C106" s="66" t="s">
        <v>58</v>
      </c>
      <c r="D106" s="66"/>
      <c r="E106" s="8" t="e">
        <f>#REF!</f>
        <v>#REF!</v>
      </c>
    </row>
    <row r="107" spans="1:5" x14ac:dyDescent="0.25">
      <c r="A107" s="3"/>
      <c r="B107" s="65"/>
      <c r="C107" s="66" t="s">
        <v>59</v>
      </c>
      <c r="D107" s="66"/>
      <c r="E107" s="8" t="e">
        <f>#REF!</f>
        <v>#REF!</v>
      </c>
    </row>
    <row r="108" spans="1:5" ht="15.75" thickBot="1" x14ac:dyDescent="0.3">
      <c r="A108" s="3"/>
      <c r="B108" s="65"/>
      <c r="C108" s="67" t="s">
        <v>60</v>
      </c>
      <c r="D108" s="67"/>
      <c r="E108" s="9" t="e">
        <f>#REF!</f>
        <v>#REF!</v>
      </c>
    </row>
    <row r="109" spans="1:5" ht="15.75" thickBot="1" x14ac:dyDescent="0.3">
      <c r="A109" s="3"/>
      <c r="B109" s="2"/>
      <c r="C109" s="67" t="s">
        <v>61</v>
      </c>
      <c r="D109" s="67"/>
      <c r="E109" s="9" t="e">
        <f>#REF!</f>
        <v>#REF!</v>
      </c>
    </row>
    <row r="110" spans="1:5" x14ac:dyDescent="0.25">
      <c r="A110" s="3"/>
      <c r="B110" s="2"/>
      <c r="C110" s="7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5"/>
      <c r="D113" s="5" t="s">
        <v>63</v>
      </c>
      <c r="E113" s="10" t="e">
        <f>#REF!</f>
        <v>#REF!</v>
      </c>
    </row>
    <row r="114" spans="1:5" x14ac:dyDescent="0.25">
      <c r="A114" s="73" t="s">
        <v>0</v>
      </c>
      <c r="B114" s="73"/>
      <c r="C114" s="73"/>
      <c r="D114" s="73"/>
      <c r="E114" s="13" t="e">
        <f>#REF!</f>
        <v>#REF!</v>
      </c>
    </row>
    <row r="115" spans="1:5" x14ac:dyDescent="0.25">
      <c r="A115" s="73" t="s">
        <v>2</v>
      </c>
      <c r="B115" s="73"/>
      <c r="C115" s="73"/>
      <c r="D115" s="73"/>
      <c r="E115" s="13" t="e">
        <f>#REF!</f>
        <v>#REF!</v>
      </c>
    </row>
    <row r="116" spans="1:5" x14ac:dyDescent="0.25">
      <c r="A116" s="73" t="s">
        <v>1</v>
      </c>
      <c r="B116" s="73"/>
      <c r="C116" s="73"/>
      <c r="D116" s="73"/>
      <c r="E116" s="14"/>
    </row>
    <row r="117" spans="1:5" x14ac:dyDescent="0.25">
      <c r="A117" s="73" t="s">
        <v>70</v>
      </c>
      <c r="B117" s="73"/>
      <c r="C117" s="73"/>
      <c r="D117" s="73"/>
      <c r="E117" t="s">
        <v>69</v>
      </c>
    </row>
    <row r="118" spans="1:5" x14ac:dyDescent="0.25">
      <c r="B118" s="70" t="s">
        <v>64</v>
      </c>
      <c r="C118" s="69" t="s">
        <v>4</v>
      </c>
      <c r="D118" s="69"/>
      <c r="E118" s="11" t="e">
        <f>#REF!</f>
        <v>#REF!</v>
      </c>
    </row>
    <row r="119" spans="1:5" x14ac:dyDescent="0.25">
      <c r="B119" s="70"/>
      <c r="C119" s="69" t="s">
        <v>6</v>
      </c>
      <c r="D119" s="69"/>
      <c r="E119" s="11" t="e">
        <f>#REF!</f>
        <v>#REF!</v>
      </c>
    </row>
    <row r="120" spans="1:5" x14ac:dyDescent="0.25">
      <c r="B120" s="70"/>
      <c r="C120" s="66" t="s">
        <v>8</v>
      </c>
      <c r="D120" s="66"/>
      <c r="E120" s="12" t="e">
        <f>#REF!</f>
        <v>#REF!</v>
      </c>
    </row>
    <row r="121" spans="1:5" x14ac:dyDescent="0.25">
      <c r="B121" s="70"/>
      <c r="C121" s="66" t="s">
        <v>10</v>
      </c>
      <c r="D121" s="66"/>
      <c r="E121" s="12" t="e">
        <f>#REF!</f>
        <v>#REF!</v>
      </c>
    </row>
    <row r="122" spans="1:5" x14ac:dyDescent="0.25">
      <c r="B122" s="70"/>
      <c r="C122" s="66" t="s">
        <v>12</v>
      </c>
      <c r="D122" s="66"/>
      <c r="E122" s="12" t="e">
        <f>#REF!</f>
        <v>#REF!</v>
      </c>
    </row>
    <row r="123" spans="1:5" x14ac:dyDescent="0.25">
      <c r="B123" s="70"/>
      <c r="C123" s="66" t="s">
        <v>14</v>
      </c>
      <c r="D123" s="66"/>
      <c r="E123" s="12" t="e">
        <f>#REF!</f>
        <v>#REF!</v>
      </c>
    </row>
    <row r="124" spans="1:5" x14ac:dyDescent="0.25">
      <c r="B124" s="70"/>
      <c r="C124" s="66" t="s">
        <v>16</v>
      </c>
      <c r="D124" s="66"/>
      <c r="E124" s="12" t="e">
        <f>#REF!</f>
        <v>#REF!</v>
      </c>
    </row>
    <row r="125" spans="1:5" x14ac:dyDescent="0.25">
      <c r="B125" s="70"/>
      <c r="C125" s="66" t="s">
        <v>18</v>
      </c>
      <c r="D125" s="66"/>
      <c r="E125" s="12" t="e">
        <f>#REF!</f>
        <v>#REF!</v>
      </c>
    </row>
    <row r="126" spans="1:5" x14ac:dyDescent="0.25">
      <c r="B126" s="70"/>
      <c r="C126" s="66" t="s">
        <v>20</v>
      </c>
      <c r="D126" s="66"/>
      <c r="E126" s="12" t="e">
        <f>#REF!</f>
        <v>#REF!</v>
      </c>
    </row>
    <row r="127" spans="1:5" x14ac:dyDescent="0.25">
      <c r="B127" s="70"/>
      <c r="C127" s="69" t="s">
        <v>25</v>
      </c>
      <c r="D127" s="69"/>
      <c r="E127" s="11" t="e">
        <f>#REF!</f>
        <v>#REF!</v>
      </c>
    </row>
    <row r="128" spans="1:5" x14ac:dyDescent="0.25">
      <c r="B128" s="70"/>
      <c r="C128" s="66" t="s">
        <v>27</v>
      </c>
      <c r="D128" s="66"/>
      <c r="E128" s="12" t="e">
        <f>#REF!</f>
        <v>#REF!</v>
      </c>
    </row>
    <row r="129" spans="2:5" x14ac:dyDescent="0.25">
      <c r="B129" s="70"/>
      <c r="C129" s="66" t="s">
        <v>29</v>
      </c>
      <c r="D129" s="66"/>
      <c r="E129" s="12" t="e">
        <f>#REF!</f>
        <v>#REF!</v>
      </c>
    </row>
    <row r="130" spans="2:5" x14ac:dyDescent="0.25">
      <c r="B130" s="70"/>
      <c r="C130" s="66" t="s">
        <v>31</v>
      </c>
      <c r="D130" s="66"/>
      <c r="E130" s="12" t="e">
        <f>#REF!</f>
        <v>#REF!</v>
      </c>
    </row>
    <row r="131" spans="2:5" x14ac:dyDescent="0.25">
      <c r="B131" s="70"/>
      <c r="C131" s="66" t="s">
        <v>33</v>
      </c>
      <c r="D131" s="66"/>
      <c r="E131" s="12" t="e">
        <f>#REF!</f>
        <v>#REF!</v>
      </c>
    </row>
    <row r="132" spans="2:5" x14ac:dyDescent="0.25">
      <c r="B132" s="70"/>
      <c r="C132" s="66" t="s">
        <v>35</v>
      </c>
      <c r="D132" s="66"/>
      <c r="E132" s="12" t="e">
        <f>#REF!</f>
        <v>#REF!</v>
      </c>
    </row>
    <row r="133" spans="2:5" x14ac:dyDescent="0.25">
      <c r="B133" s="70"/>
      <c r="C133" s="66" t="s">
        <v>37</v>
      </c>
      <c r="D133" s="66"/>
      <c r="E133" s="12" t="e">
        <f>#REF!</f>
        <v>#REF!</v>
      </c>
    </row>
    <row r="134" spans="2:5" x14ac:dyDescent="0.25">
      <c r="B134" s="70"/>
      <c r="C134" s="66" t="s">
        <v>39</v>
      </c>
      <c r="D134" s="66"/>
      <c r="E134" s="12" t="e">
        <f>#REF!</f>
        <v>#REF!</v>
      </c>
    </row>
    <row r="135" spans="2:5" x14ac:dyDescent="0.25">
      <c r="B135" s="70"/>
      <c r="C135" s="66" t="s">
        <v>40</v>
      </c>
      <c r="D135" s="66"/>
      <c r="E135" s="12" t="e">
        <f>#REF!</f>
        <v>#REF!</v>
      </c>
    </row>
    <row r="136" spans="2:5" x14ac:dyDescent="0.25">
      <c r="B136" s="70"/>
      <c r="C136" s="66" t="s">
        <v>42</v>
      </c>
      <c r="D136" s="66"/>
      <c r="E136" s="12" t="e">
        <f>#REF!</f>
        <v>#REF!</v>
      </c>
    </row>
    <row r="137" spans="2:5" x14ac:dyDescent="0.25">
      <c r="B137" s="70"/>
      <c r="C137" s="69" t="s">
        <v>5</v>
      </c>
      <c r="D137" s="69"/>
      <c r="E137" s="11" t="e">
        <f>#REF!</f>
        <v>#REF!</v>
      </c>
    </row>
    <row r="138" spans="2:5" x14ac:dyDescent="0.25">
      <c r="B138" s="70"/>
      <c r="C138" s="69" t="s">
        <v>7</v>
      </c>
      <c r="D138" s="69"/>
      <c r="E138" s="11" t="e">
        <f>#REF!</f>
        <v>#REF!</v>
      </c>
    </row>
    <row r="139" spans="2:5" x14ac:dyDescent="0.25">
      <c r="B139" s="70"/>
      <c r="C139" s="66" t="s">
        <v>9</v>
      </c>
      <c r="D139" s="66"/>
      <c r="E139" s="12" t="e">
        <f>#REF!</f>
        <v>#REF!</v>
      </c>
    </row>
    <row r="140" spans="2:5" x14ac:dyDescent="0.25">
      <c r="B140" s="70"/>
      <c r="C140" s="66" t="s">
        <v>11</v>
      </c>
      <c r="D140" s="66"/>
      <c r="E140" s="12" t="e">
        <f>#REF!</f>
        <v>#REF!</v>
      </c>
    </row>
    <row r="141" spans="2:5" x14ac:dyDescent="0.25">
      <c r="B141" s="70"/>
      <c r="C141" s="66" t="s">
        <v>13</v>
      </c>
      <c r="D141" s="66"/>
      <c r="E141" s="12" t="e">
        <f>#REF!</f>
        <v>#REF!</v>
      </c>
    </row>
    <row r="142" spans="2:5" x14ac:dyDescent="0.25">
      <c r="B142" s="70"/>
      <c r="C142" s="66" t="s">
        <v>15</v>
      </c>
      <c r="D142" s="66"/>
      <c r="E142" s="12" t="e">
        <f>#REF!</f>
        <v>#REF!</v>
      </c>
    </row>
    <row r="143" spans="2:5" x14ac:dyDescent="0.25">
      <c r="B143" s="70"/>
      <c r="C143" s="66" t="s">
        <v>17</v>
      </c>
      <c r="D143" s="66"/>
      <c r="E143" s="12" t="e">
        <f>#REF!</f>
        <v>#REF!</v>
      </c>
    </row>
    <row r="144" spans="2:5" x14ac:dyDescent="0.25">
      <c r="B144" s="70"/>
      <c r="C144" s="66" t="s">
        <v>19</v>
      </c>
      <c r="D144" s="66"/>
      <c r="E144" s="12" t="e">
        <f>#REF!</f>
        <v>#REF!</v>
      </c>
    </row>
    <row r="145" spans="2:5" x14ac:dyDescent="0.25">
      <c r="B145" s="70"/>
      <c r="C145" s="66" t="s">
        <v>21</v>
      </c>
      <c r="D145" s="66"/>
      <c r="E145" s="12" t="e">
        <f>#REF!</f>
        <v>#REF!</v>
      </c>
    </row>
    <row r="146" spans="2:5" x14ac:dyDescent="0.25">
      <c r="B146" s="70"/>
      <c r="C146" s="66" t="s">
        <v>22</v>
      </c>
      <c r="D146" s="66"/>
      <c r="E146" s="12" t="e">
        <f>#REF!</f>
        <v>#REF!</v>
      </c>
    </row>
    <row r="147" spans="2:5" x14ac:dyDescent="0.25">
      <c r="B147" s="70"/>
      <c r="C147" s="72" t="s">
        <v>26</v>
      </c>
      <c r="D147" s="72"/>
      <c r="E147" s="11" t="e">
        <f>#REF!</f>
        <v>#REF!</v>
      </c>
    </row>
    <row r="148" spans="2:5" x14ac:dyDescent="0.25">
      <c r="B148" s="70"/>
      <c r="C148" s="66" t="s">
        <v>28</v>
      </c>
      <c r="D148" s="66"/>
      <c r="E148" s="12" t="e">
        <f>#REF!</f>
        <v>#REF!</v>
      </c>
    </row>
    <row r="149" spans="2:5" x14ac:dyDescent="0.25">
      <c r="B149" s="70"/>
      <c r="C149" s="66" t="s">
        <v>30</v>
      </c>
      <c r="D149" s="66"/>
      <c r="E149" s="12" t="e">
        <f>#REF!</f>
        <v>#REF!</v>
      </c>
    </row>
    <row r="150" spans="2:5" x14ac:dyDescent="0.25">
      <c r="B150" s="70"/>
      <c r="C150" s="66" t="s">
        <v>32</v>
      </c>
      <c r="D150" s="66"/>
      <c r="E150" s="12" t="e">
        <f>#REF!</f>
        <v>#REF!</v>
      </c>
    </row>
    <row r="151" spans="2:5" x14ac:dyDescent="0.25">
      <c r="B151" s="70"/>
      <c r="C151" s="66" t="s">
        <v>34</v>
      </c>
      <c r="D151" s="66"/>
      <c r="E151" s="12" t="e">
        <f>#REF!</f>
        <v>#REF!</v>
      </c>
    </row>
    <row r="152" spans="2:5" x14ac:dyDescent="0.25">
      <c r="B152" s="70"/>
      <c r="C152" s="66" t="s">
        <v>36</v>
      </c>
      <c r="D152" s="66"/>
      <c r="E152" s="12" t="e">
        <f>#REF!</f>
        <v>#REF!</v>
      </c>
    </row>
    <row r="153" spans="2:5" x14ac:dyDescent="0.25">
      <c r="B153" s="70"/>
      <c r="C153" s="66" t="s">
        <v>38</v>
      </c>
      <c r="D153" s="66"/>
      <c r="E153" s="12" t="e">
        <f>#REF!</f>
        <v>#REF!</v>
      </c>
    </row>
    <row r="154" spans="2:5" x14ac:dyDescent="0.25">
      <c r="B154" s="70"/>
      <c r="C154" s="69" t="s">
        <v>45</v>
      </c>
      <c r="D154" s="69"/>
      <c r="E154" s="11" t="e">
        <f>#REF!</f>
        <v>#REF!</v>
      </c>
    </row>
    <row r="155" spans="2:5" x14ac:dyDescent="0.25">
      <c r="B155" s="70"/>
      <c r="C155" s="69" t="s">
        <v>47</v>
      </c>
      <c r="D155" s="69"/>
      <c r="E155" s="11" t="e">
        <f>#REF!</f>
        <v>#REF!</v>
      </c>
    </row>
    <row r="156" spans="2:5" x14ac:dyDescent="0.25">
      <c r="B156" s="70"/>
      <c r="C156" s="66" t="s">
        <v>48</v>
      </c>
      <c r="D156" s="66"/>
      <c r="E156" s="12" t="e">
        <f>#REF!</f>
        <v>#REF!</v>
      </c>
    </row>
    <row r="157" spans="2:5" x14ac:dyDescent="0.25">
      <c r="B157" s="70"/>
      <c r="C157" s="66" t="s">
        <v>49</v>
      </c>
      <c r="D157" s="66"/>
      <c r="E157" s="12" t="e">
        <f>#REF!</f>
        <v>#REF!</v>
      </c>
    </row>
    <row r="158" spans="2:5" x14ac:dyDescent="0.25">
      <c r="B158" s="70"/>
      <c r="C158" s="66" t="s">
        <v>50</v>
      </c>
      <c r="D158" s="66"/>
      <c r="E158" s="12" t="e">
        <f>#REF!</f>
        <v>#REF!</v>
      </c>
    </row>
    <row r="159" spans="2:5" x14ac:dyDescent="0.25">
      <c r="B159" s="70"/>
      <c r="C159" s="69" t="s">
        <v>51</v>
      </c>
      <c r="D159" s="69"/>
      <c r="E159" s="11" t="e">
        <f>#REF!</f>
        <v>#REF!</v>
      </c>
    </row>
    <row r="160" spans="2:5" x14ac:dyDescent="0.25">
      <c r="B160" s="70"/>
      <c r="C160" s="66" t="s">
        <v>52</v>
      </c>
      <c r="D160" s="66"/>
      <c r="E160" s="12" t="e">
        <f>#REF!</f>
        <v>#REF!</v>
      </c>
    </row>
    <row r="161" spans="2:5" x14ac:dyDescent="0.25">
      <c r="B161" s="70"/>
      <c r="C161" s="66" t="s">
        <v>53</v>
      </c>
      <c r="D161" s="66"/>
      <c r="E161" s="12" t="e">
        <f>#REF!</f>
        <v>#REF!</v>
      </c>
    </row>
    <row r="162" spans="2:5" x14ac:dyDescent="0.25">
      <c r="B162" s="70"/>
      <c r="C162" s="66" t="s">
        <v>54</v>
      </c>
      <c r="D162" s="66"/>
      <c r="E162" s="12" t="e">
        <f>#REF!</f>
        <v>#REF!</v>
      </c>
    </row>
    <row r="163" spans="2:5" x14ac:dyDescent="0.25">
      <c r="B163" s="70"/>
      <c r="C163" s="66" t="s">
        <v>55</v>
      </c>
      <c r="D163" s="66"/>
      <c r="E163" s="12" t="e">
        <f>#REF!</f>
        <v>#REF!</v>
      </c>
    </row>
    <row r="164" spans="2:5" x14ac:dyDescent="0.25">
      <c r="B164" s="70"/>
      <c r="C164" s="66" t="s">
        <v>56</v>
      </c>
      <c r="D164" s="66"/>
      <c r="E164" s="12" t="e">
        <f>#REF!</f>
        <v>#REF!</v>
      </c>
    </row>
    <row r="165" spans="2:5" x14ac:dyDescent="0.25">
      <c r="B165" s="70"/>
      <c r="C165" s="69" t="s">
        <v>57</v>
      </c>
      <c r="D165" s="69"/>
      <c r="E165" s="11" t="e">
        <f>#REF!</f>
        <v>#REF!</v>
      </c>
    </row>
    <row r="166" spans="2:5" x14ac:dyDescent="0.25">
      <c r="B166" s="70"/>
      <c r="C166" s="66" t="s">
        <v>58</v>
      </c>
      <c r="D166" s="66"/>
      <c r="E166" s="12" t="e">
        <f>#REF!</f>
        <v>#REF!</v>
      </c>
    </row>
    <row r="167" spans="2:5" ht="15" customHeight="1" thickBot="1" x14ac:dyDescent="0.3">
      <c r="B167" s="71"/>
      <c r="C167" s="66" t="s">
        <v>59</v>
      </c>
      <c r="D167" s="66"/>
      <c r="E167" s="12" t="e">
        <f>#REF!</f>
        <v>#REF!</v>
      </c>
    </row>
    <row r="168" spans="2:5" x14ac:dyDescent="0.25">
      <c r="B168" s="70" t="s">
        <v>65</v>
      </c>
      <c r="C168" s="69" t="s">
        <v>4</v>
      </c>
      <c r="D168" s="69"/>
      <c r="E168" s="11" t="e">
        <f>#REF!</f>
        <v>#REF!</v>
      </c>
    </row>
    <row r="169" spans="2:5" ht="15" customHeight="1" x14ac:dyDescent="0.25">
      <c r="B169" s="70"/>
      <c r="C169" s="69" t="s">
        <v>6</v>
      </c>
      <c r="D169" s="69"/>
      <c r="E169" s="11" t="e">
        <f>#REF!</f>
        <v>#REF!</v>
      </c>
    </row>
    <row r="170" spans="2:5" ht="15" customHeight="1" x14ac:dyDescent="0.25">
      <c r="B170" s="70"/>
      <c r="C170" s="66" t="s">
        <v>8</v>
      </c>
      <c r="D170" s="66"/>
      <c r="E170" s="12" t="e">
        <f>#REF!</f>
        <v>#REF!</v>
      </c>
    </row>
    <row r="171" spans="2:5" ht="15" customHeight="1" x14ac:dyDescent="0.25">
      <c r="B171" s="70"/>
      <c r="C171" s="66" t="s">
        <v>10</v>
      </c>
      <c r="D171" s="66"/>
      <c r="E171" s="12" t="e">
        <f>#REF!</f>
        <v>#REF!</v>
      </c>
    </row>
    <row r="172" spans="2:5" x14ac:dyDescent="0.25">
      <c r="B172" s="70"/>
      <c r="C172" s="66" t="s">
        <v>12</v>
      </c>
      <c r="D172" s="66"/>
      <c r="E172" s="12" t="e">
        <f>#REF!</f>
        <v>#REF!</v>
      </c>
    </row>
    <row r="173" spans="2:5" x14ac:dyDescent="0.25">
      <c r="B173" s="70"/>
      <c r="C173" s="66" t="s">
        <v>14</v>
      </c>
      <c r="D173" s="66"/>
      <c r="E173" s="12" t="e">
        <f>#REF!</f>
        <v>#REF!</v>
      </c>
    </row>
    <row r="174" spans="2:5" ht="15" customHeight="1" x14ac:dyDescent="0.25">
      <c r="B174" s="70"/>
      <c r="C174" s="66" t="s">
        <v>16</v>
      </c>
      <c r="D174" s="66"/>
      <c r="E174" s="12" t="e">
        <f>#REF!</f>
        <v>#REF!</v>
      </c>
    </row>
    <row r="175" spans="2:5" ht="15" customHeight="1" x14ac:dyDescent="0.25">
      <c r="B175" s="70"/>
      <c r="C175" s="66" t="s">
        <v>18</v>
      </c>
      <c r="D175" s="66"/>
      <c r="E175" s="12" t="e">
        <f>#REF!</f>
        <v>#REF!</v>
      </c>
    </row>
    <row r="176" spans="2:5" x14ac:dyDescent="0.25">
      <c r="B176" s="70"/>
      <c r="C176" s="66" t="s">
        <v>20</v>
      </c>
      <c r="D176" s="66"/>
      <c r="E176" s="12" t="e">
        <f>#REF!</f>
        <v>#REF!</v>
      </c>
    </row>
    <row r="177" spans="2:5" ht="15" customHeight="1" x14ac:dyDescent="0.25">
      <c r="B177" s="70"/>
      <c r="C177" s="69" t="s">
        <v>25</v>
      </c>
      <c r="D177" s="69"/>
      <c r="E177" s="11" t="e">
        <f>#REF!</f>
        <v>#REF!</v>
      </c>
    </row>
    <row r="178" spans="2:5" x14ac:dyDescent="0.25">
      <c r="B178" s="70"/>
      <c r="C178" s="66" t="s">
        <v>27</v>
      </c>
      <c r="D178" s="66"/>
      <c r="E178" s="12" t="e">
        <f>#REF!</f>
        <v>#REF!</v>
      </c>
    </row>
    <row r="179" spans="2:5" ht="15" customHeight="1" x14ac:dyDescent="0.25">
      <c r="B179" s="70"/>
      <c r="C179" s="66" t="s">
        <v>29</v>
      </c>
      <c r="D179" s="66"/>
      <c r="E179" s="12" t="e">
        <f>#REF!</f>
        <v>#REF!</v>
      </c>
    </row>
    <row r="180" spans="2:5" ht="15" customHeight="1" x14ac:dyDescent="0.25">
      <c r="B180" s="70"/>
      <c r="C180" s="66" t="s">
        <v>31</v>
      </c>
      <c r="D180" s="66"/>
      <c r="E180" s="12" t="e">
        <f>#REF!</f>
        <v>#REF!</v>
      </c>
    </row>
    <row r="181" spans="2:5" ht="15" customHeight="1" x14ac:dyDescent="0.25">
      <c r="B181" s="70"/>
      <c r="C181" s="66" t="s">
        <v>33</v>
      </c>
      <c r="D181" s="66"/>
      <c r="E181" s="12" t="e">
        <f>#REF!</f>
        <v>#REF!</v>
      </c>
    </row>
    <row r="182" spans="2:5" ht="15" customHeight="1" x14ac:dyDescent="0.25">
      <c r="B182" s="70"/>
      <c r="C182" s="66" t="s">
        <v>35</v>
      </c>
      <c r="D182" s="66"/>
      <c r="E182" s="12" t="e">
        <f>#REF!</f>
        <v>#REF!</v>
      </c>
    </row>
    <row r="183" spans="2:5" ht="15" customHeight="1" x14ac:dyDescent="0.25">
      <c r="B183" s="70"/>
      <c r="C183" s="66" t="s">
        <v>37</v>
      </c>
      <c r="D183" s="66"/>
      <c r="E183" s="12" t="e">
        <f>#REF!</f>
        <v>#REF!</v>
      </c>
    </row>
    <row r="184" spans="2:5" ht="15" customHeight="1" x14ac:dyDescent="0.25">
      <c r="B184" s="70"/>
      <c r="C184" s="66" t="s">
        <v>39</v>
      </c>
      <c r="D184" s="66"/>
      <c r="E184" s="12" t="e">
        <f>#REF!</f>
        <v>#REF!</v>
      </c>
    </row>
    <row r="185" spans="2:5" ht="15" customHeight="1" x14ac:dyDescent="0.25">
      <c r="B185" s="70"/>
      <c r="C185" s="66" t="s">
        <v>40</v>
      </c>
      <c r="D185" s="66"/>
      <c r="E185" s="12" t="e">
        <f>#REF!</f>
        <v>#REF!</v>
      </c>
    </row>
    <row r="186" spans="2:5" ht="15" customHeight="1" x14ac:dyDescent="0.25">
      <c r="B186" s="70"/>
      <c r="C186" s="66" t="s">
        <v>42</v>
      </c>
      <c r="D186" s="66"/>
      <c r="E186" s="12" t="e">
        <f>#REF!</f>
        <v>#REF!</v>
      </c>
    </row>
    <row r="187" spans="2:5" ht="15" customHeight="1" x14ac:dyDescent="0.25">
      <c r="B187" s="70"/>
      <c r="C187" s="69" t="s">
        <v>5</v>
      </c>
      <c r="D187" s="69"/>
      <c r="E187" s="11" t="e">
        <f>#REF!</f>
        <v>#REF!</v>
      </c>
    </row>
    <row r="188" spans="2:5" x14ac:dyDescent="0.25">
      <c r="B188" s="70"/>
      <c r="C188" s="69" t="s">
        <v>7</v>
      </c>
      <c r="D188" s="69"/>
      <c r="E188" s="11" t="e">
        <f>#REF!</f>
        <v>#REF!</v>
      </c>
    </row>
    <row r="189" spans="2:5" x14ac:dyDescent="0.25">
      <c r="B189" s="70"/>
      <c r="C189" s="66" t="s">
        <v>9</v>
      </c>
      <c r="D189" s="66"/>
      <c r="E189" s="12" t="e">
        <f>#REF!</f>
        <v>#REF!</v>
      </c>
    </row>
    <row r="190" spans="2:5" x14ac:dyDescent="0.25">
      <c r="B190" s="70"/>
      <c r="C190" s="66" t="s">
        <v>11</v>
      </c>
      <c r="D190" s="66"/>
      <c r="E190" s="12" t="e">
        <f>#REF!</f>
        <v>#REF!</v>
      </c>
    </row>
    <row r="191" spans="2:5" ht="15" customHeight="1" x14ac:dyDescent="0.25">
      <c r="B191" s="70"/>
      <c r="C191" s="66" t="s">
        <v>13</v>
      </c>
      <c r="D191" s="66"/>
      <c r="E191" s="12" t="e">
        <f>#REF!</f>
        <v>#REF!</v>
      </c>
    </row>
    <row r="192" spans="2:5" x14ac:dyDescent="0.25">
      <c r="B192" s="70"/>
      <c r="C192" s="66" t="s">
        <v>15</v>
      </c>
      <c r="D192" s="66"/>
      <c r="E192" s="12" t="e">
        <f>#REF!</f>
        <v>#REF!</v>
      </c>
    </row>
    <row r="193" spans="2:5" ht="15" customHeight="1" x14ac:dyDescent="0.25">
      <c r="B193" s="70"/>
      <c r="C193" s="66" t="s">
        <v>17</v>
      </c>
      <c r="D193" s="66"/>
      <c r="E193" s="12" t="e">
        <f>#REF!</f>
        <v>#REF!</v>
      </c>
    </row>
    <row r="194" spans="2:5" ht="15" customHeight="1" x14ac:dyDescent="0.25">
      <c r="B194" s="70"/>
      <c r="C194" s="66" t="s">
        <v>19</v>
      </c>
      <c r="D194" s="66"/>
      <c r="E194" s="12" t="e">
        <f>#REF!</f>
        <v>#REF!</v>
      </c>
    </row>
    <row r="195" spans="2:5" ht="15" customHeight="1" x14ac:dyDescent="0.25">
      <c r="B195" s="70"/>
      <c r="C195" s="66" t="s">
        <v>21</v>
      </c>
      <c r="D195" s="66"/>
      <c r="E195" s="12" t="e">
        <f>#REF!</f>
        <v>#REF!</v>
      </c>
    </row>
    <row r="196" spans="2:5" ht="15" customHeight="1" x14ac:dyDescent="0.25">
      <c r="B196" s="70"/>
      <c r="C196" s="66" t="s">
        <v>22</v>
      </c>
      <c r="D196" s="66"/>
      <c r="E196" s="12" t="e">
        <f>#REF!</f>
        <v>#REF!</v>
      </c>
    </row>
    <row r="197" spans="2:5" ht="15" customHeight="1" x14ac:dyDescent="0.25">
      <c r="B197" s="70"/>
      <c r="C197" s="72" t="s">
        <v>26</v>
      </c>
      <c r="D197" s="72"/>
      <c r="E197" s="11" t="e">
        <f>#REF!</f>
        <v>#REF!</v>
      </c>
    </row>
    <row r="198" spans="2:5" ht="15" customHeight="1" x14ac:dyDescent="0.25">
      <c r="B198" s="70"/>
      <c r="C198" s="66" t="s">
        <v>28</v>
      </c>
      <c r="D198" s="66"/>
      <c r="E198" s="12" t="e">
        <f>#REF!</f>
        <v>#REF!</v>
      </c>
    </row>
    <row r="199" spans="2:5" ht="15" customHeight="1" x14ac:dyDescent="0.25">
      <c r="B199" s="70"/>
      <c r="C199" s="66" t="s">
        <v>30</v>
      </c>
      <c r="D199" s="66"/>
      <c r="E199" s="12" t="e">
        <f>#REF!</f>
        <v>#REF!</v>
      </c>
    </row>
    <row r="200" spans="2:5" ht="15" customHeight="1" x14ac:dyDescent="0.25">
      <c r="B200" s="70"/>
      <c r="C200" s="66" t="s">
        <v>32</v>
      </c>
      <c r="D200" s="66"/>
      <c r="E200" s="12" t="e">
        <f>#REF!</f>
        <v>#REF!</v>
      </c>
    </row>
    <row r="201" spans="2:5" x14ac:dyDescent="0.25">
      <c r="B201" s="70"/>
      <c r="C201" s="66" t="s">
        <v>34</v>
      </c>
      <c r="D201" s="66"/>
      <c r="E201" s="12" t="e">
        <f>#REF!</f>
        <v>#REF!</v>
      </c>
    </row>
    <row r="202" spans="2:5" ht="15" customHeight="1" x14ac:dyDescent="0.25">
      <c r="B202" s="70"/>
      <c r="C202" s="66" t="s">
        <v>36</v>
      </c>
      <c r="D202" s="66"/>
      <c r="E202" s="12" t="e">
        <f>#REF!</f>
        <v>#REF!</v>
      </c>
    </row>
    <row r="203" spans="2:5" x14ac:dyDescent="0.25">
      <c r="B203" s="70"/>
      <c r="C203" s="66" t="s">
        <v>38</v>
      </c>
      <c r="D203" s="66"/>
      <c r="E203" s="12" t="e">
        <f>#REF!</f>
        <v>#REF!</v>
      </c>
    </row>
    <row r="204" spans="2:5" ht="15" customHeight="1" x14ac:dyDescent="0.25">
      <c r="B204" s="70"/>
      <c r="C204" s="69" t="s">
        <v>45</v>
      </c>
      <c r="D204" s="69"/>
      <c r="E204" s="11" t="e">
        <f>#REF!</f>
        <v>#REF!</v>
      </c>
    </row>
    <row r="205" spans="2:5" ht="15" customHeight="1" x14ac:dyDescent="0.25">
      <c r="B205" s="70"/>
      <c r="C205" s="69" t="s">
        <v>47</v>
      </c>
      <c r="D205" s="69"/>
      <c r="E205" s="11" t="e">
        <f>#REF!</f>
        <v>#REF!</v>
      </c>
    </row>
    <row r="206" spans="2:5" ht="15" customHeight="1" x14ac:dyDescent="0.25">
      <c r="B206" s="70"/>
      <c r="C206" s="66" t="s">
        <v>48</v>
      </c>
      <c r="D206" s="66"/>
      <c r="E206" s="12" t="e">
        <f>#REF!</f>
        <v>#REF!</v>
      </c>
    </row>
    <row r="207" spans="2:5" ht="15" customHeight="1" x14ac:dyDescent="0.25">
      <c r="B207" s="70"/>
      <c r="C207" s="66" t="s">
        <v>49</v>
      </c>
      <c r="D207" s="66"/>
      <c r="E207" s="12" t="e">
        <f>#REF!</f>
        <v>#REF!</v>
      </c>
    </row>
    <row r="208" spans="2:5" ht="15" customHeight="1" x14ac:dyDescent="0.25">
      <c r="B208" s="70"/>
      <c r="C208" s="66" t="s">
        <v>50</v>
      </c>
      <c r="D208" s="66"/>
      <c r="E208" s="12" t="e">
        <f>#REF!</f>
        <v>#REF!</v>
      </c>
    </row>
    <row r="209" spans="2:5" ht="15" customHeight="1" x14ac:dyDescent="0.25">
      <c r="B209" s="70"/>
      <c r="C209" s="69" t="s">
        <v>51</v>
      </c>
      <c r="D209" s="69"/>
      <c r="E209" s="11" t="e">
        <f>#REF!</f>
        <v>#REF!</v>
      </c>
    </row>
    <row r="210" spans="2:5" x14ac:dyDescent="0.25">
      <c r="B210" s="70"/>
      <c r="C210" s="66" t="s">
        <v>52</v>
      </c>
      <c r="D210" s="66"/>
      <c r="E210" s="12" t="e">
        <f>#REF!</f>
        <v>#REF!</v>
      </c>
    </row>
    <row r="211" spans="2:5" ht="15" customHeight="1" x14ac:dyDescent="0.25">
      <c r="B211" s="70"/>
      <c r="C211" s="66" t="s">
        <v>53</v>
      </c>
      <c r="D211" s="66"/>
      <c r="E211" s="12" t="e">
        <f>#REF!</f>
        <v>#REF!</v>
      </c>
    </row>
    <row r="212" spans="2:5" x14ac:dyDescent="0.25">
      <c r="B212" s="70"/>
      <c r="C212" s="66" t="s">
        <v>54</v>
      </c>
      <c r="D212" s="66"/>
      <c r="E212" s="12" t="e">
        <f>#REF!</f>
        <v>#REF!</v>
      </c>
    </row>
    <row r="213" spans="2:5" ht="15" customHeight="1" x14ac:dyDescent="0.25">
      <c r="B213" s="70"/>
      <c r="C213" s="66" t="s">
        <v>55</v>
      </c>
      <c r="D213" s="66"/>
      <c r="E213" s="12" t="e">
        <f>#REF!</f>
        <v>#REF!</v>
      </c>
    </row>
    <row r="214" spans="2:5" x14ac:dyDescent="0.25">
      <c r="B214" s="70"/>
      <c r="C214" s="66" t="s">
        <v>56</v>
      </c>
      <c r="D214" s="66"/>
      <c r="E214" s="12" t="e">
        <f>#REF!</f>
        <v>#REF!</v>
      </c>
    </row>
    <row r="215" spans="2:5" x14ac:dyDescent="0.25">
      <c r="B215" s="70"/>
      <c r="C215" s="69" t="s">
        <v>57</v>
      </c>
      <c r="D215" s="69"/>
      <c r="E215" s="11" t="e">
        <f>#REF!</f>
        <v>#REF!</v>
      </c>
    </row>
    <row r="216" spans="2:5" x14ac:dyDescent="0.25">
      <c r="B216" s="70"/>
      <c r="C216" s="66" t="s">
        <v>58</v>
      </c>
      <c r="D216" s="66"/>
      <c r="E216" s="12" t="e">
        <f>#REF!</f>
        <v>#REF!</v>
      </c>
    </row>
    <row r="217" spans="2:5" ht="15.75" thickBot="1" x14ac:dyDescent="0.3">
      <c r="B217" s="71"/>
      <c r="C217" s="66" t="s">
        <v>59</v>
      </c>
      <c r="D217" s="66"/>
      <c r="E217" s="12" t="e">
        <f>#REF!</f>
        <v>#REF!</v>
      </c>
    </row>
    <row r="218" spans="2:5" x14ac:dyDescent="0.25">
      <c r="C218" s="74" t="s">
        <v>72</v>
      </c>
      <c r="D218" s="5" t="s">
        <v>62</v>
      </c>
      <c r="E218" s="15" t="e">
        <f>#REF!</f>
        <v>#REF!</v>
      </c>
    </row>
    <row r="219" spans="2:5" x14ac:dyDescent="0.25">
      <c r="C219" s="75"/>
      <c r="D219" s="5" t="s">
        <v>63</v>
      </c>
      <c r="E219" s="15" t="e">
        <f>#REF!</f>
        <v>#REF!</v>
      </c>
    </row>
    <row r="220" spans="2:5" x14ac:dyDescent="0.25">
      <c r="C220" s="75" t="s">
        <v>71</v>
      </c>
      <c r="D220" s="5" t="s">
        <v>62</v>
      </c>
      <c r="E220" s="15" t="e">
        <f>#REF!</f>
        <v>#REF!</v>
      </c>
    </row>
    <row r="221" spans="2:5" x14ac:dyDescent="0.25">
      <c r="C221" s="7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I133"/>
  <sheetViews>
    <sheetView tabSelected="1" zoomScaleNormal="100" workbookViewId="0">
      <selection sqref="A1:I1"/>
    </sheetView>
  </sheetViews>
  <sheetFormatPr baseColWidth="10" defaultRowHeight="15" x14ac:dyDescent="0.25"/>
  <cols>
    <col min="1" max="2" width="11.42578125" style="16" customWidth="1"/>
    <col min="3" max="3" width="37.85546875" style="33" customWidth="1"/>
    <col min="4" max="4" width="13.7109375" style="16" bestFit="1" customWidth="1"/>
    <col min="5" max="7" width="15.7109375" style="16" customWidth="1"/>
    <col min="8" max="8" width="17.140625" style="16" customWidth="1"/>
    <col min="9" max="16384" width="11.42578125" style="16"/>
  </cols>
  <sheetData>
    <row r="1" spans="1:9" ht="15.75" thickBot="1" x14ac:dyDescent="0.3">
      <c r="A1" s="76" t="s">
        <v>204</v>
      </c>
      <c r="B1" s="76"/>
      <c r="C1" s="76"/>
      <c r="D1" s="76"/>
      <c r="E1" s="76"/>
      <c r="F1" s="76"/>
      <c r="G1" s="76"/>
      <c r="H1" s="76"/>
      <c r="I1" s="76"/>
    </row>
    <row r="2" spans="1:9" ht="33" customHeight="1" thickBot="1" x14ac:dyDescent="0.3">
      <c r="A2" s="77" t="s">
        <v>73</v>
      </c>
      <c r="B2" s="80" t="s">
        <v>192</v>
      </c>
      <c r="C2" s="81"/>
      <c r="D2" s="84" t="s">
        <v>193</v>
      </c>
      <c r="E2" s="85"/>
      <c r="F2" s="86"/>
      <c r="G2" s="87" t="s">
        <v>201</v>
      </c>
      <c r="H2" s="90" t="s">
        <v>194</v>
      </c>
      <c r="I2" s="91"/>
    </row>
    <row r="3" spans="1:9" ht="51.75" customHeight="1" thickBot="1" x14ac:dyDescent="0.3">
      <c r="A3" s="78"/>
      <c r="B3" s="82"/>
      <c r="C3" s="83"/>
      <c r="D3" s="92" t="s">
        <v>198</v>
      </c>
      <c r="E3" s="92" t="s">
        <v>199</v>
      </c>
      <c r="F3" s="94" t="s">
        <v>200</v>
      </c>
      <c r="G3" s="88"/>
      <c r="H3" s="96" t="s">
        <v>206</v>
      </c>
      <c r="I3" s="97"/>
    </row>
    <row r="4" spans="1:9" s="17" customFormat="1" ht="24.75" customHeight="1" thickBot="1" x14ac:dyDescent="0.3">
      <c r="A4" s="79"/>
      <c r="B4" s="46" t="s">
        <v>195</v>
      </c>
      <c r="C4" s="47" t="s">
        <v>74</v>
      </c>
      <c r="D4" s="93"/>
      <c r="E4" s="93"/>
      <c r="F4" s="95"/>
      <c r="G4" s="89"/>
      <c r="H4" s="48" t="s">
        <v>196</v>
      </c>
      <c r="I4" s="49" t="s">
        <v>197</v>
      </c>
    </row>
    <row r="5" spans="1:9" s="17" customFormat="1" x14ac:dyDescent="0.25">
      <c r="A5" s="50"/>
      <c r="B5" s="51"/>
      <c r="C5" s="52"/>
      <c r="D5" s="53"/>
      <c r="E5" s="53"/>
      <c r="F5" s="54"/>
      <c r="G5" s="55"/>
      <c r="H5" s="53"/>
      <c r="I5" s="56"/>
    </row>
    <row r="6" spans="1:9" s="17" customFormat="1" x14ac:dyDescent="0.25">
      <c r="A6" s="39"/>
      <c r="B6" s="40"/>
      <c r="C6" s="63" t="s">
        <v>205</v>
      </c>
      <c r="D6" s="44">
        <f>SUM(D8,D36,D69,D114,D117,D128,D131)</f>
        <v>679291539.6400001</v>
      </c>
      <c r="E6" s="44">
        <f>SUM(E8,E36,E69,E114,E117,E128,E131)</f>
        <v>359594333.84333336</v>
      </c>
      <c r="F6" s="44">
        <f>SUM(F8,F36,F69,F114,F117,F128,F131)</f>
        <v>1038885873.4833336</v>
      </c>
      <c r="G6" s="44">
        <f>SUM(G8,G36,G69,G114,G117,G128,G131)</f>
        <v>1419874659.4199998</v>
      </c>
      <c r="H6" s="44">
        <f>SUM(H8,H36,H69,H114,H117,H128,H131)</f>
        <v>380988785.93666661</v>
      </c>
      <c r="I6" s="58">
        <f t="shared" ref="I6:I59" si="0">(G6*100/F6)-100</f>
        <v>36.672823806837357</v>
      </c>
    </row>
    <row r="7" spans="1:9" s="17" customFormat="1" x14ac:dyDescent="0.25">
      <c r="A7" s="21"/>
      <c r="B7" s="22"/>
      <c r="C7" s="23"/>
      <c r="D7" s="41"/>
      <c r="E7" s="41"/>
      <c r="F7" s="41"/>
      <c r="G7" s="57"/>
      <c r="H7" s="41"/>
      <c r="I7" s="60"/>
    </row>
    <row r="8" spans="1:9" s="17" customFormat="1" x14ac:dyDescent="0.25">
      <c r="A8" s="18">
        <v>10000</v>
      </c>
      <c r="B8" s="19" t="s">
        <v>75</v>
      </c>
      <c r="C8" s="20"/>
      <c r="D8" s="45">
        <f>SUM(D9:D34)</f>
        <v>642248905.01000011</v>
      </c>
      <c r="E8" s="45">
        <f>SUM(E9:E34)</f>
        <v>326387880.90000004</v>
      </c>
      <c r="F8" s="45">
        <f>SUM(F9:F34)</f>
        <v>968636785.91000032</v>
      </c>
      <c r="G8" s="45">
        <f>SUM(G9:G34)</f>
        <v>1276226525.2199998</v>
      </c>
      <c r="H8" s="45">
        <f>SUM(H9:H34)</f>
        <v>307589739.30999994</v>
      </c>
      <c r="I8" s="59">
        <f t="shared" si="0"/>
        <v>31.754909970823547</v>
      </c>
    </row>
    <row r="9" spans="1:9" s="17" customFormat="1" x14ac:dyDescent="0.25">
      <c r="A9" s="21"/>
      <c r="B9" s="22">
        <v>11101</v>
      </c>
      <c r="C9" s="23" t="s">
        <v>76</v>
      </c>
      <c r="D9" s="41">
        <v>76258070.790000007</v>
      </c>
      <c r="E9" s="41">
        <v>41799331.570000008</v>
      </c>
      <c r="F9" s="41">
        <f t="shared" ref="F9:F63" si="1">SUM(D9:E9)</f>
        <v>118057402.36000001</v>
      </c>
      <c r="G9" s="41">
        <v>125723179.48</v>
      </c>
      <c r="H9" s="41">
        <f t="shared" ref="H9:H62" si="2">G9-F9</f>
        <v>7665777.1199999899</v>
      </c>
      <c r="I9" s="60">
        <f t="shared" si="0"/>
        <v>6.4932625712229708</v>
      </c>
    </row>
    <row r="10" spans="1:9" s="17" customFormat="1" x14ac:dyDescent="0.25">
      <c r="A10" s="21"/>
      <c r="B10" s="22">
        <v>11301</v>
      </c>
      <c r="C10" s="23" t="s">
        <v>150</v>
      </c>
      <c r="D10" s="41">
        <v>201083342.77000001</v>
      </c>
      <c r="E10" s="41">
        <v>70559140.820000023</v>
      </c>
      <c r="F10" s="41">
        <f t="shared" si="1"/>
        <v>271642483.59000003</v>
      </c>
      <c r="G10" s="57">
        <f>274187056.3+7306232+1346065+1346065+1346065+902638+22393680+5421093.21</f>
        <v>314248894.50999999</v>
      </c>
      <c r="H10" s="41">
        <f t="shared" si="2"/>
        <v>42606410.919999957</v>
      </c>
      <c r="I10" s="60">
        <f t="shared" si="0"/>
        <v>15.684737658453813</v>
      </c>
    </row>
    <row r="11" spans="1:9" s="17" customFormat="1" x14ac:dyDescent="0.25">
      <c r="A11" s="21"/>
      <c r="B11" s="24">
        <v>12201</v>
      </c>
      <c r="C11" s="25" t="s">
        <v>151</v>
      </c>
      <c r="D11" s="41">
        <v>2026322.53</v>
      </c>
      <c r="E11" s="41">
        <v>1817292.8300000003</v>
      </c>
      <c r="F11" s="41">
        <f t="shared" si="1"/>
        <v>3843615.3600000003</v>
      </c>
      <c r="G11" s="41">
        <v>4000000</v>
      </c>
      <c r="H11" s="41">
        <f t="shared" si="2"/>
        <v>156384.63999999966</v>
      </c>
      <c r="I11" s="60">
        <f t="shared" si="0"/>
        <v>4.0686859987987845</v>
      </c>
    </row>
    <row r="12" spans="1:9" s="17" customFormat="1" ht="30" x14ac:dyDescent="0.25">
      <c r="A12" s="21"/>
      <c r="B12" s="22">
        <v>13101</v>
      </c>
      <c r="C12" s="23" t="s">
        <v>152</v>
      </c>
      <c r="D12" s="41">
        <v>2298066.2200000002</v>
      </c>
      <c r="E12" s="41">
        <v>820104.46</v>
      </c>
      <c r="F12" s="41">
        <f t="shared" si="1"/>
        <v>3118170.68</v>
      </c>
      <c r="G12" s="41">
        <v>3296390.68</v>
      </c>
      <c r="H12" s="41">
        <f t="shared" si="2"/>
        <v>178220</v>
      </c>
      <c r="I12" s="60">
        <f t="shared" si="0"/>
        <v>5.7155306200236566</v>
      </c>
    </row>
    <row r="13" spans="1:9" s="17" customFormat="1" x14ac:dyDescent="0.25">
      <c r="A13" s="21"/>
      <c r="B13" s="22">
        <v>13102</v>
      </c>
      <c r="C13" s="23" t="s">
        <v>153</v>
      </c>
      <c r="D13" s="41">
        <v>3240757.59</v>
      </c>
      <c r="E13" s="41">
        <v>2011410.5700000003</v>
      </c>
      <c r="F13" s="41">
        <f t="shared" si="1"/>
        <v>5252168.16</v>
      </c>
      <c r="G13" s="41">
        <f>7000000+38975741</f>
        <v>45975741</v>
      </c>
      <c r="H13" s="41">
        <f t="shared" si="2"/>
        <v>40723572.840000004</v>
      </c>
      <c r="I13" s="60">
        <f t="shared" si="0"/>
        <v>775.36688848134668</v>
      </c>
    </row>
    <row r="14" spans="1:9" s="17" customFormat="1" x14ac:dyDescent="0.25">
      <c r="A14" s="21"/>
      <c r="B14" s="22">
        <v>13202</v>
      </c>
      <c r="C14" s="23" t="s">
        <v>154</v>
      </c>
      <c r="D14" s="41">
        <v>15213823.640000001</v>
      </c>
      <c r="E14" s="41">
        <v>14757849.73</v>
      </c>
      <c r="F14" s="41">
        <f t="shared" si="1"/>
        <v>29971673.370000001</v>
      </c>
      <c r="G14" s="41">
        <v>32450937.109999999</v>
      </c>
      <c r="H14" s="41">
        <f t="shared" si="2"/>
        <v>2479263.7399999984</v>
      </c>
      <c r="I14" s="60">
        <f t="shared" si="0"/>
        <v>8.2720230845756078</v>
      </c>
    </row>
    <row r="15" spans="1:9" s="17" customFormat="1" x14ac:dyDescent="0.25">
      <c r="A15" s="21"/>
      <c r="B15" s="22">
        <v>13203</v>
      </c>
      <c r="C15" s="23" t="s">
        <v>183</v>
      </c>
      <c r="D15" s="41">
        <v>21117608.989999998</v>
      </c>
      <c r="E15" s="41">
        <v>72073373.620000005</v>
      </c>
      <c r="F15" s="41">
        <f t="shared" si="1"/>
        <v>93190982.609999999</v>
      </c>
      <c r="G15" s="41">
        <v>94777623.349999994</v>
      </c>
      <c r="H15" s="41">
        <f t="shared" si="2"/>
        <v>1586640.7399999946</v>
      </c>
      <c r="I15" s="60">
        <f t="shared" si="0"/>
        <v>1.7025689563120352</v>
      </c>
    </row>
    <row r="16" spans="1:9" s="17" customFormat="1" x14ac:dyDescent="0.25">
      <c r="A16" s="21"/>
      <c r="B16" s="22">
        <v>13301</v>
      </c>
      <c r="C16" s="23" t="s">
        <v>155</v>
      </c>
      <c r="D16" s="41">
        <v>1044559.49</v>
      </c>
      <c r="E16" s="41">
        <v>124031</v>
      </c>
      <c r="F16" s="41">
        <f t="shared" si="1"/>
        <v>1168590.49</v>
      </c>
      <c r="G16" s="41">
        <v>1800000</v>
      </c>
      <c r="H16" s="41">
        <f t="shared" si="2"/>
        <v>631409.51</v>
      </c>
      <c r="I16" s="60">
        <f t="shared" si="0"/>
        <v>54.031717304151613</v>
      </c>
    </row>
    <row r="17" spans="1:9" s="17" customFormat="1" x14ac:dyDescent="0.25">
      <c r="A17" s="21"/>
      <c r="B17" s="22">
        <v>13401</v>
      </c>
      <c r="C17" s="23" t="s">
        <v>77</v>
      </c>
      <c r="D17" s="41">
        <v>119705286.15000001</v>
      </c>
      <c r="E17" s="41">
        <v>44660005.039999992</v>
      </c>
      <c r="F17" s="41">
        <f t="shared" si="1"/>
        <v>164365291.19</v>
      </c>
      <c r="G17" s="41">
        <v>169932417.09</v>
      </c>
      <c r="H17" s="41">
        <f t="shared" si="2"/>
        <v>5567125.900000006</v>
      </c>
      <c r="I17" s="60">
        <f t="shared" si="0"/>
        <v>3.3870447098010601</v>
      </c>
    </row>
    <row r="18" spans="1:9" s="17" customFormat="1" ht="30" x14ac:dyDescent="0.25">
      <c r="A18" s="21"/>
      <c r="B18" s="22">
        <v>14101</v>
      </c>
      <c r="C18" s="23" t="s">
        <v>156</v>
      </c>
      <c r="D18" s="41">
        <v>32921072.010000002</v>
      </c>
      <c r="E18" s="41">
        <v>12301904.84</v>
      </c>
      <c r="F18" s="41">
        <f t="shared" si="1"/>
        <v>45222976.850000001</v>
      </c>
      <c r="G18" s="41">
        <v>43120159.310000002</v>
      </c>
      <c r="H18" s="41">
        <f t="shared" si="2"/>
        <v>-2102817.5399999991</v>
      </c>
      <c r="I18" s="60">
        <f t="shared" si="0"/>
        <v>-4.6498874830262338</v>
      </c>
    </row>
    <row r="19" spans="1:9" s="17" customFormat="1" ht="30" x14ac:dyDescent="0.25">
      <c r="A19" s="21"/>
      <c r="B19" s="22">
        <v>14102</v>
      </c>
      <c r="C19" s="23" t="s">
        <v>157</v>
      </c>
      <c r="D19" s="41">
        <v>35589865.030000001</v>
      </c>
      <c r="E19" s="41">
        <v>11562148.649999999</v>
      </c>
      <c r="F19" s="41">
        <f t="shared" si="1"/>
        <v>47152013.68</v>
      </c>
      <c r="G19" s="41">
        <f>47791654.31+22081441+10000000</f>
        <v>79873095.310000002</v>
      </c>
      <c r="H19" s="41">
        <f t="shared" si="2"/>
        <v>32721081.630000003</v>
      </c>
      <c r="I19" s="60">
        <f t="shared" si="0"/>
        <v>69.394876435317485</v>
      </c>
    </row>
    <row r="20" spans="1:9" s="17" customFormat="1" x14ac:dyDescent="0.25">
      <c r="A20" s="21"/>
      <c r="B20" s="22">
        <v>14401</v>
      </c>
      <c r="C20" s="23" t="s">
        <v>158</v>
      </c>
      <c r="D20" s="41">
        <v>550231.41</v>
      </c>
      <c r="E20" s="41">
        <v>0</v>
      </c>
      <c r="F20" s="41">
        <f t="shared" si="1"/>
        <v>550231.41</v>
      </c>
      <c r="G20" s="41">
        <v>801727.65</v>
      </c>
      <c r="H20" s="41">
        <f t="shared" si="2"/>
        <v>251496.24</v>
      </c>
      <c r="I20" s="60">
        <f t="shared" si="0"/>
        <v>45.707357927821676</v>
      </c>
    </row>
    <row r="21" spans="1:9" s="17" customFormat="1" ht="30" x14ac:dyDescent="0.25">
      <c r="A21" s="21"/>
      <c r="B21" s="22">
        <v>14410</v>
      </c>
      <c r="C21" s="23" t="s">
        <v>78</v>
      </c>
      <c r="D21" s="41">
        <v>583582.28</v>
      </c>
      <c r="E21" s="41">
        <v>0</v>
      </c>
      <c r="F21" s="41">
        <f t="shared" si="1"/>
        <v>583582.28</v>
      </c>
      <c r="G21" s="41">
        <v>800000</v>
      </c>
      <c r="H21" s="41">
        <f t="shared" si="2"/>
        <v>216417.71999999997</v>
      </c>
      <c r="I21" s="60">
        <f t="shared" si="0"/>
        <v>37.084354240502279</v>
      </c>
    </row>
    <row r="22" spans="1:9" s="17" customFormat="1" ht="30" x14ac:dyDescent="0.25">
      <c r="A22" s="21"/>
      <c r="B22" s="22">
        <v>14412</v>
      </c>
      <c r="C22" s="23" t="s">
        <v>159</v>
      </c>
      <c r="D22" s="38">
        <v>9253760.7899999991</v>
      </c>
      <c r="E22" s="41">
        <v>3147937.0500000007</v>
      </c>
      <c r="F22" s="41">
        <f t="shared" si="1"/>
        <v>12401697.84</v>
      </c>
      <c r="G22" s="41">
        <v>15846538.59</v>
      </c>
      <c r="H22" s="41">
        <f t="shared" si="2"/>
        <v>3444840.75</v>
      </c>
      <c r="I22" s="60">
        <f t="shared" si="0"/>
        <v>27.777170468459019</v>
      </c>
    </row>
    <row r="23" spans="1:9" s="17" customFormat="1" ht="30" x14ac:dyDescent="0.25">
      <c r="A23" s="21"/>
      <c r="B23" s="22">
        <v>15302</v>
      </c>
      <c r="C23" s="23" t="s">
        <v>160</v>
      </c>
      <c r="D23" s="41">
        <v>360310.63</v>
      </c>
      <c r="E23" s="41">
        <v>392620.57999999996</v>
      </c>
      <c r="F23" s="41">
        <f t="shared" si="1"/>
        <v>752931.21</v>
      </c>
      <c r="G23" s="41">
        <v>511201.2</v>
      </c>
      <c r="H23" s="41">
        <f t="shared" si="2"/>
        <v>-241730.00999999995</v>
      </c>
      <c r="I23" s="60">
        <f t="shared" si="0"/>
        <v>-32.105191920520866</v>
      </c>
    </row>
    <row r="24" spans="1:9" s="17" customFormat="1" x14ac:dyDescent="0.25">
      <c r="A24" s="21"/>
      <c r="B24" s="22">
        <v>15401</v>
      </c>
      <c r="C24" s="23" t="s">
        <v>161</v>
      </c>
      <c r="D24" s="41">
        <v>23587432.32</v>
      </c>
      <c r="E24" s="41">
        <v>8372291.8999999985</v>
      </c>
      <c r="F24" s="41">
        <f t="shared" si="1"/>
        <v>31959724.219999999</v>
      </c>
      <c r="G24" s="41">
        <v>32244893.120000001</v>
      </c>
      <c r="H24" s="41">
        <f t="shared" si="2"/>
        <v>285168.90000000224</v>
      </c>
      <c r="I24" s="60">
        <f t="shared" si="0"/>
        <v>0.89227584705361096</v>
      </c>
    </row>
    <row r="25" spans="1:9" s="17" customFormat="1" x14ac:dyDescent="0.25">
      <c r="A25" s="21"/>
      <c r="B25" s="22">
        <v>15402</v>
      </c>
      <c r="C25" s="23" t="s">
        <v>162</v>
      </c>
      <c r="D25" s="41">
        <v>12909636.060000001</v>
      </c>
      <c r="E25" s="41">
        <v>4585095.4099999983</v>
      </c>
      <c r="F25" s="41">
        <f t="shared" si="1"/>
        <v>17494731.469999999</v>
      </c>
      <c r="G25" s="41">
        <v>17694965</v>
      </c>
      <c r="H25" s="41">
        <f t="shared" si="2"/>
        <v>200233.53000000119</v>
      </c>
      <c r="I25" s="60">
        <f t="shared" si="0"/>
        <v>1.1445361727521401</v>
      </c>
    </row>
    <row r="26" spans="1:9" s="17" customFormat="1" x14ac:dyDescent="0.25">
      <c r="A26" s="21"/>
      <c r="B26" s="22">
        <v>15403</v>
      </c>
      <c r="C26" s="23" t="s">
        <v>184</v>
      </c>
      <c r="D26" s="41">
        <v>49297159.359999999</v>
      </c>
      <c r="E26" s="41">
        <v>15487708.490000002</v>
      </c>
      <c r="F26" s="41">
        <f t="shared" si="1"/>
        <v>64784867.850000001</v>
      </c>
      <c r="G26" s="41">
        <v>66429888.68</v>
      </c>
      <c r="H26" s="41">
        <f t="shared" si="2"/>
        <v>1645020.8299999982</v>
      </c>
      <c r="I26" s="60">
        <f t="shared" si="0"/>
        <v>2.5392053493244902</v>
      </c>
    </row>
    <row r="27" spans="1:9" s="17" customFormat="1" x14ac:dyDescent="0.25">
      <c r="A27" s="21"/>
      <c r="B27" s="22">
        <v>15404</v>
      </c>
      <c r="C27" s="23" t="s">
        <v>163</v>
      </c>
      <c r="D27" s="41">
        <v>7052045.46</v>
      </c>
      <c r="E27" s="41">
        <v>7328483.54</v>
      </c>
      <c r="F27" s="41">
        <f t="shared" si="1"/>
        <v>14380529</v>
      </c>
      <c r="G27" s="41">
        <v>15656141.68</v>
      </c>
      <c r="H27" s="41">
        <f t="shared" si="2"/>
        <v>1275612.6799999997</v>
      </c>
      <c r="I27" s="60">
        <f t="shared" si="0"/>
        <v>8.8704155459093386</v>
      </c>
    </row>
    <row r="28" spans="1:9" s="17" customFormat="1" x14ac:dyDescent="0.25">
      <c r="A28" s="21"/>
      <c r="B28" s="22">
        <v>15405</v>
      </c>
      <c r="C28" s="23" t="s">
        <v>164</v>
      </c>
      <c r="D28" s="41">
        <v>5907835.8399999999</v>
      </c>
      <c r="E28" s="41">
        <v>3011493.7799999993</v>
      </c>
      <c r="F28" s="41">
        <f t="shared" si="1"/>
        <v>8919329.6199999992</v>
      </c>
      <c r="G28" s="41">
        <v>6191467.0800000001</v>
      </c>
      <c r="H28" s="41">
        <f t="shared" si="2"/>
        <v>-2727862.5399999991</v>
      </c>
      <c r="I28" s="60">
        <f t="shared" si="0"/>
        <v>-30.583717120211091</v>
      </c>
    </row>
    <row r="29" spans="1:9" s="17" customFormat="1" x14ac:dyDescent="0.25">
      <c r="A29" s="21"/>
      <c r="B29" s="22">
        <v>15406</v>
      </c>
      <c r="C29" s="23" t="s">
        <v>165</v>
      </c>
      <c r="D29" s="41">
        <v>9306107.3300000001</v>
      </c>
      <c r="E29" s="41">
        <v>3335173.66</v>
      </c>
      <c r="F29" s="41">
        <f t="shared" si="1"/>
        <v>12641280.99</v>
      </c>
      <c r="G29" s="41">
        <v>12778264.52</v>
      </c>
      <c r="H29" s="41">
        <f t="shared" si="2"/>
        <v>136983.52999999933</v>
      </c>
      <c r="I29" s="60">
        <f t="shared" si="0"/>
        <v>1.0836206402528461</v>
      </c>
    </row>
    <row r="30" spans="1:9" s="17" customFormat="1" x14ac:dyDescent="0.25">
      <c r="A30" s="21"/>
      <c r="B30" s="22">
        <v>15412</v>
      </c>
      <c r="C30" s="23" t="s">
        <v>166</v>
      </c>
      <c r="D30" s="41">
        <v>3073740.98</v>
      </c>
      <c r="E30" s="41">
        <v>1633952.5000000005</v>
      </c>
      <c r="F30" s="41">
        <f t="shared" si="1"/>
        <v>4707693.4800000004</v>
      </c>
      <c r="G30" s="41">
        <v>4326673.8600000003</v>
      </c>
      <c r="H30" s="41">
        <f t="shared" si="2"/>
        <v>-381019.62000000011</v>
      </c>
      <c r="I30" s="60">
        <f t="shared" si="0"/>
        <v>-8.093552004154688</v>
      </c>
    </row>
    <row r="31" spans="1:9" s="17" customFormat="1" ht="30" x14ac:dyDescent="0.25">
      <c r="A31" s="21"/>
      <c r="B31" s="22">
        <v>15913</v>
      </c>
      <c r="C31" s="23" t="s">
        <v>79</v>
      </c>
      <c r="D31" s="41">
        <v>2107587.34</v>
      </c>
      <c r="E31" s="41">
        <v>2950930.8599999994</v>
      </c>
      <c r="F31" s="41">
        <f t="shared" si="1"/>
        <v>5058518.1999999993</v>
      </c>
      <c r="G31" s="41">
        <v>5060000</v>
      </c>
      <c r="H31" s="41">
        <f t="shared" si="2"/>
        <v>1481.8000000007451</v>
      </c>
      <c r="I31" s="60">
        <f t="shared" si="0"/>
        <v>2.9293163361572283E-2</v>
      </c>
    </row>
    <row r="32" spans="1:9" s="17" customFormat="1" ht="30" x14ac:dyDescent="0.25">
      <c r="A32" s="21"/>
      <c r="B32" s="22">
        <v>16101</v>
      </c>
      <c r="C32" s="23" t="s">
        <v>202</v>
      </c>
      <c r="D32" s="41"/>
      <c r="E32" s="41">
        <v>0</v>
      </c>
      <c r="F32" s="41">
        <f t="shared" si="1"/>
        <v>0</v>
      </c>
      <c r="G32" s="41">
        <v>26000000</v>
      </c>
      <c r="H32" s="41">
        <f t="shared" si="2"/>
        <v>26000000</v>
      </c>
      <c r="I32" s="60">
        <v>100</v>
      </c>
    </row>
    <row r="33" spans="1:9" s="17" customFormat="1" x14ac:dyDescent="0.25">
      <c r="A33" s="21"/>
      <c r="B33" s="22">
        <v>17101</v>
      </c>
      <c r="C33" s="23" t="s">
        <v>167</v>
      </c>
      <c r="D33" s="41">
        <v>7760700</v>
      </c>
      <c r="E33" s="41">
        <v>3655600</v>
      </c>
      <c r="F33" s="41">
        <f t="shared" si="1"/>
        <v>11416300</v>
      </c>
      <c r="G33" s="41">
        <v>14143200</v>
      </c>
      <c r="H33" s="41">
        <f t="shared" si="2"/>
        <v>2726900</v>
      </c>
      <c r="I33" s="60">
        <f t="shared" si="0"/>
        <v>23.886022616784771</v>
      </c>
    </row>
    <row r="34" spans="1:9" s="17" customFormat="1" x14ac:dyDescent="0.25">
      <c r="A34" s="21"/>
      <c r="B34" s="22"/>
      <c r="C34" s="23" t="s">
        <v>203</v>
      </c>
      <c r="D34" s="41"/>
      <c r="E34" s="41">
        <v>0</v>
      </c>
      <c r="F34" s="41">
        <f t="shared" si="1"/>
        <v>0</v>
      </c>
      <c r="G34" s="41">
        <v>142543126</v>
      </c>
      <c r="H34" s="41">
        <f t="shared" si="2"/>
        <v>142543126</v>
      </c>
      <c r="I34" s="60">
        <v>100</v>
      </c>
    </row>
    <row r="35" spans="1:9" s="17" customFormat="1" x14ac:dyDescent="0.25">
      <c r="A35" s="21"/>
      <c r="B35" s="22"/>
      <c r="C35" s="23"/>
      <c r="D35" s="41"/>
      <c r="E35" s="41"/>
      <c r="F35" s="41"/>
      <c r="G35" s="41"/>
      <c r="H35" s="41"/>
      <c r="I35" s="60"/>
    </row>
    <row r="36" spans="1:9" s="17" customFormat="1" x14ac:dyDescent="0.25">
      <c r="A36" s="18">
        <v>20000</v>
      </c>
      <c r="B36" s="19" t="s">
        <v>80</v>
      </c>
      <c r="C36" s="20"/>
      <c r="D36" s="45">
        <f>SUM(D37:D67)</f>
        <v>11630555.950000001</v>
      </c>
      <c r="E36" s="45">
        <f>SUM(E37:E67)</f>
        <v>5446851.9833333306</v>
      </c>
      <c r="F36" s="45">
        <f>SUM(F37:F67)</f>
        <v>17077407.933333334</v>
      </c>
      <c r="G36" s="45">
        <f>SUM(G37:G67)</f>
        <v>25214425.710000001</v>
      </c>
      <c r="H36" s="45">
        <f>SUM(H37:H67)</f>
        <v>8137017.7766666682</v>
      </c>
      <c r="I36" s="61">
        <f t="shared" si="0"/>
        <v>47.647850355463191</v>
      </c>
    </row>
    <row r="37" spans="1:9" s="17" customFormat="1" x14ac:dyDescent="0.25">
      <c r="A37" s="21"/>
      <c r="B37" s="22">
        <v>21101</v>
      </c>
      <c r="C37" s="23" t="s">
        <v>168</v>
      </c>
      <c r="D37" s="41">
        <v>2624233.0499999998</v>
      </c>
      <c r="E37" s="41">
        <v>1574744.3500000006</v>
      </c>
      <c r="F37" s="41">
        <f t="shared" si="1"/>
        <v>4198977.4000000004</v>
      </c>
      <c r="G37" s="41">
        <f>5103890-37000+6319.8</f>
        <v>5073209.8</v>
      </c>
      <c r="H37" s="41">
        <f t="shared" si="2"/>
        <v>874232.39999999944</v>
      </c>
      <c r="I37" s="60">
        <f t="shared" si="0"/>
        <v>20.820126347905557</v>
      </c>
    </row>
    <row r="38" spans="1:9" s="17" customFormat="1" x14ac:dyDescent="0.25">
      <c r="A38" s="21"/>
      <c r="B38" s="22">
        <v>21102</v>
      </c>
      <c r="C38" s="23" t="s">
        <v>169</v>
      </c>
      <c r="D38" s="41">
        <v>21398.560000000001</v>
      </c>
      <c r="E38" s="41">
        <v>7132.8533333333362</v>
      </c>
      <c r="F38" s="41">
        <f t="shared" si="1"/>
        <v>28531.413333333338</v>
      </c>
      <c r="G38" s="41">
        <v>41960</v>
      </c>
      <c r="H38" s="41">
        <f t="shared" si="2"/>
        <v>13428.586666666662</v>
      </c>
      <c r="I38" s="60">
        <f t="shared" si="0"/>
        <v>47.065970794296419</v>
      </c>
    </row>
    <row r="39" spans="1:9" s="17" customFormat="1" ht="30" x14ac:dyDescent="0.25">
      <c r="A39" s="21"/>
      <c r="B39" s="22">
        <v>21201</v>
      </c>
      <c r="C39" s="23" t="s">
        <v>81</v>
      </c>
      <c r="D39" s="41">
        <v>64545.9</v>
      </c>
      <c r="E39" s="41">
        <v>111515.30000000002</v>
      </c>
      <c r="F39" s="41">
        <f t="shared" si="1"/>
        <v>176061.2</v>
      </c>
      <c r="G39" s="41">
        <f>224460.84+2433</f>
        <v>226893.84</v>
      </c>
      <c r="H39" s="41">
        <f t="shared" si="2"/>
        <v>50832.639999999985</v>
      </c>
      <c r="I39" s="60">
        <f t="shared" si="0"/>
        <v>28.872142186921366</v>
      </c>
    </row>
    <row r="40" spans="1:9" s="17" customFormat="1" ht="45" x14ac:dyDescent="0.25">
      <c r="A40" s="21"/>
      <c r="B40" s="22">
        <v>21401</v>
      </c>
      <c r="C40" s="23" t="s">
        <v>82</v>
      </c>
      <c r="D40" s="41">
        <v>1291476.43</v>
      </c>
      <c r="E40" s="41">
        <v>610492.14333333005</v>
      </c>
      <c r="F40" s="41">
        <f t="shared" si="1"/>
        <v>1901968.57333333</v>
      </c>
      <c r="G40" s="41">
        <v>2018348</v>
      </c>
      <c r="H40" s="41">
        <f t="shared" si="2"/>
        <v>116379.42666667001</v>
      </c>
      <c r="I40" s="60">
        <f t="shared" si="0"/>
        <v>6.1188932508336364</v>
      </c>
    </row>
    <row r="41" spans="1:9" s="17" customFormat="1" x14ac:dyDescent="0.25">
      <c r="A41" s="21"/>
      <c r="B41" s="22">
        <v>21501</v>
      </c>
      <c r="C41" s="23" t="s">
        <v>83</v>
      </c>
      <c r="D41" s="41">
        <v>218415.08</v>
      </c>
      <c r="E41" s="41">
        <v>72805.026666666701</v>
      </c>
      <c r="F41" s="41">
        <f t="shared" si="1"/>
        <v>291220.10666666669</v>
      </c>
      <c r="G41" s="41">
        <f>298817.61-12000</f>
        <v>286817.61</v>
      </c>
      <c r="H41" s="41">
        <f t="shared" si="2"/>
        <v>-4402.4966666667024</v>
      </c>
      <c r="I41" s="60">
        <f t="shared" si="0"/>
        <v>-1.511742000598133</v>
      </c>
    </row>
    <row r="42" spans="1:9" s="17" customFormat="1" x14ac:dyDescent="0.25">
      <c r="A42" s="21"/>
      <c r="B42" s="22">
        <v>21601</v>
      </c>
      <c r="C42" s="23" t="s">
        <v>84</v>
      </c>
      <c r="D42" s="41">
        <v>680626.5</v>
      </c>
      <c r="E42" s="41">
        <v>226875.5</v>
      </c>
      <c r="F42" s="41">
        <f t="shared" si="1"/>
        <v>907502</v>
      </c>
      <c r="G42" s="41">
        <f>1011202.45+5090.85</f>
        <v>1016293.2999999999</v>
      </c>
      <c r="H42" s="41">
        <f t="shared" si="2"/>
        <v>108791.29999999993</v>
      </c>
      <c r="I42" s="60">
        <f t="shared" si="0"/>
        <v>11.987995618742431</v>
      </c>
    </row>
    <row r="43" spans="1:9" s="17" customFormat="1" x14ac:dyDescent="0.25">
      <c r="A43" s="21"/>
      <c r="B43" s="22">
        <v>21801</v>
      </c>
      <c r="C43" s="23" t="s">
        <v>85</v>
      </c>
      <c r="D43" s="41">
        <v>7956.36</v>
      </c>
      <c r="E43" s="41">
        <v>2652.12</v>
      </c>
      <c r="F43" s="41">
        <f t="shared" si="1"/>
        <v>10608.48</v>
      </c>
      <c r="G43" s="41">
        <v>25923.200000000001</v>
      </c>
      <c r="H43" s="41">
        <f t="shared" si="2"/>
        <v>15314.720000000001</v>
      </c>
      <c r="I43" s="60">
        <f t="shared" si="0"/>
        <v>144.36300016590502</v>
      </c>
    </row>
    <row r="44" spans="1:9" s="17" customFormat="1" x14ac:dyDescent="0.25">
      <c r="A44" s="21"/>
      <c r="B44" s="22">
        <v>22104</v>
      </c>
      <c r="C44" s="23" t="s">
        <v>86</v>
      </c>
      <c r="D44" s="41">
        <v>25486.93</v>
      </c>
      <c r="E44" s="41">
        <v>8495.6433333333334</v>
      </c>
      <c r="F44" s="41">
        <f t="shared" si="1"/>
        <v>33982.573333333334</v>
      </c>
      <c r="G44" s="41">
        <v>36956.400000000001</v>
      </c>
      <c r="H44" s="41">
        <f t="shared" si="2"/>
        <v>2973.8266666666677</v>
      </c>
      <c r="I44" s="60">
        <f t="shared" si="0"/>
        <v>8.7510343536863786</v>
      </c>
    </row>
    <row r="45" spans="1:9" s="17" customFormat="1" x14ac:dyDescent="0.25">
      <c r="A45" s="21"/>
      <c r="B45" s="22">
        <v>22105</v>
      </c>
      <c r="C45" s="23" t="s">
        <v>87</v>
      </c>
      <c r="D45" s="41">
        <v>189713.34</v>
      </c>
      <c r="E45" s="41">
        <v>63237.78</v>
      </c>
      <c r="F45" s="41">
        <f t="shared" si="1"/>
        <v>252951.12</v>
      </c>
      <c r="G45" s="41">
        <v>293162.61</v>
      </c>
      <c r="H45" s="41">
        <f t="shared" si="2"/>
        <v>40211.489999999991</v>
      </c>
      <c r="I45" s="60">
        <f t="shared" si="0"/>
        <v>15.896940879328781</v>
      </c>
    </row>
    <row r="46" spans="1:9" s="17" customFormat="1" x14ac:dyDescent="0.25">
      <c r="A46" s="21"/>
      <c r="B46" s="22">
        <v>22106</v>
      </c>
      <c r="C46" s="23" t="s">
        <v>88</v>
      </c>
      <c r="D46" s="41">
        <v>23807.82</v>
      </c>
      <c r="E46" s="41">
        <v>7935.9400000000023</v>
      </c>
      <c r="F46" s="41">
        <f t="shared" si="1"/>
        <v>31743.760000000002</v>
      </c>
      <c r="G46" s="41">
        <v>47416.81</v>
      </c>
      <c r="H46" s="41">
        <f t="shared" si="2"/>
        <v>15673.049999999996</v>
      </c>
      <c r="I46" s="60">
        <f t="shared" si="0"/>
        <v>49.373640677726883</v>
      </c>
    </row>
    <row r="47" spans="1:9" s="17" customFormat="1" ht="30" x14ac:dyDescent="0.25">
      <c r="A47" s="21"/>
      <c r="B47" s="26">
        <v>22301</v>
      </c>
      <c r="C47" s="27" t="s">
        <v>185</v>
      </c>
      <c r="D47" s="41">
        <v>1629.18</v>
      </c>
      <c r="E47" s="41">
        <v>543.06000000000017</v>
      </c>
      <c r="F47" s="41">
        <f t="shared" si="1"/>
        <v>2172.2400000000002</v>
      </c>
      <c r="G47" s="41">
        <v>5111.3999999999996</v>
      </c>
      <c r="H47" s="41">
        <f t="shared" si="2"/>
        <v>2939.1599999999994</v>
      </c>
      <c r="I47" s="60">
        <f t="shared" si="0"/>
        <v>135.3054911059551</v>
      </c>
    </row>
    <row r="48" spans="1:9" s="17" customFormat="1" x14ac:dyDescent="0.25">
      <c r="A48" s="21"/>
      <c r="B48" s="22">
        <v>24301</v>
      </c>
      <c r="C48" s="23" t="s">
        <v>89</v>
      </c>
      <c r="D48" s="41"/>
      <c r="E48" s="41">
        <v>0</v>
      </c>
      <c r="F48" s="41">
        <f t="shared" si="1"/>
        <v>0</v>
      </c>
      <c r="G48" s="41">
        <v>130998</v>
      </c>
      <c r="H48" s="41">
        <f t="shared" si="2"/>
        <v>130998</v>
      </c>
      <c r="I48" s="60">
        <v>100</v>
      </c>
    </row>
    <row r="49" spans="1:9" s="17" customFormat="1" x14ac:dyDescent="0.25">
      <c r="A49" s="21"/>
      <c r="B49" s="22">
        <v>24601</v>
      </c>
      <c r="C49" s="23" t="s">
        <v>90</v>
      </c>
      <c r="D49" s="41">
        <v>249312.97</v>
      </c>
      <c r="E49" s="41">
        <v>173104.32333333298</v>
      </c>
      <c r="F49" s="41">
        <f t="shared" si="1"/>
        <v>422417.29333333299</v>
      </c>
      <c r="G49" s="41">
        <f>848294.55+66.2</f>
        <v>848360.75</v>
      </c>
      <c r="H49" s="41">
        <f t="shared" si="2"/>
        <v>425943.45666666701</v>
      </c>
      <c r="I49" s="60">
        <f t="shared" si="0"/>
        <v>100.83475828025618</v>
      </c>
    </row>
    <row r="50" spans="1:9" s="17" customFormat="1" x14ac:dyDescent="0.25">
      <c r="A50" s="21"/>
      <c r="B50" s="22">
        <v>24701</v>
      </c>
      <c r="C50" s="23" t="s">
        <v>91</v>
      </c>
      <c r="D50" s="41">
        <v>4166.1899999999996</v>
      </c>
      <c r="E50" s="41">
        <v>1388.7300000000005</v>
      </c>
      <c r="F50" s="41">
        <f t="shared" si="1"/>
        <v>5554.92</v>
      </c>
      <c r="G50" s="41">
        <v>85700</v>
      </c>
      <c r="H50" s="41">
        <f t="shared" si="2"/>
        <v>80145.08</v>
      </c>
      <c r="I50" s="60">
        <f t="shared" si="0"/>
        <v>1442.7764936308713</v>
      </c>
    </row>
    <row r="51" spans="1:9" s="17" customFormat="1" x14ac:dyDescent="0.25">
      <c r="A51" s="21"/>
      <c r="B51" s="22">
        <v>24801</v>
      </c>
      <c r="C51" s="23" t="s">
        <v>92</v>
      </c>
      <c r="D51" s="41"/>
      <c r="E51" s="41">
        <v>10000</v>
      </c>
      <c r="F51" s="41">
        <f t="shared" si="1"/>
        <v>10000</v>
      </c>
      <c r="G51" s="41">
        <v>125279.12</v>
      </c>
      <c r="H51" s="41">
        <f t="shared" si="2"/>
        <v>115279.12</v>
      </c>
      <c r="I51" s="60">
        <f t="shared" si="0"/>
        <v>1152.7911999999999</v>
      </c>
    </row>
    <row r="52" spans="1:9" s="17" customFormat="1" ht="30" x14ac:dyDescent="0.25">
      <c r="A52" s="21"/>
      <c r="B52" s="22">
        <v>24901</v>
      </c>
      <c r="C52" s="23" t="s">
        <v>93</v>
      </c>
      <c r="D52" s="41">
        <v>169820</v>
      </c>
      <c r="E52" s="41">
        <v>156606.66666666698</v>
      </c>
      <c r="F52" s="41">
        <f t="shared" si="1"/>
        <v>326426.66666666698</v>
      </c>
      <c r="G52" s="41">
        <v>1771303.99</v>
      </c>
      <c r="H52" s="41">
        <f t="shared" si="2"/>
        <v>1444877.323333333</v>
      </c>
      <c r="I52" s="60">
        <f t="shared" si="0"/>
        <v>442.63458561391997</v>
      </c>
    </row>
    <row r="53" spans="1:9" s="17" customFormat="1" x14ac:dyDescent="0.25">
      <c r="A53" s="21"/>
      <c r="B53" s="22">
        <v>25301</v>
      </c>
      <c r="C53" s="23" t="s">
        <v>94</v>
      </c>
      <c r="D53" s="41">
        <v>50187.6</v>
      </c>
      <c r="E53" s="41">
        <v>16729.19999999999</v>
      </c>
      <c r="F53" s="41">
        <f t="shared" si="1"/>
        <v>66916.799999999988</v>
      </c>
      <c r="G53" s="41">
        <f>152150.24+9039.96</f>
        <v>161190.19999999998</v>
      </c>
      <c r="H53" s="41">
        <f t="shared" si="2"/>
        <v>94273.4</v>
      </c>
      <c r="I53" s="60">
        <f t="shared" si="0"/>
        <v>140.88151256485668</v>
      </c>
    </row>
    <row r="54" spans="1:9" s="17" customFormat="1" ht="30" x14ac:dyDescent="0.25">
      <c r="A54" s="21"/>
      <c r="B54" s="22">
        <v>25401</v>
      </c>
      <c r="C54" s="23" t="s">
        <v>95</v>
      </c>
      <c r="D54" s="41">
        <v>74607.539999999994</v>
      </c>
      <c r="E54" s="41">
        <v>24869.179999999993</v>
      </c>
      <c r="F54" s="41">
        <f t="shared" si="1"/>
        <v>99476.719999999987</v>
      </c>
      <c r="G54" s="41">
        <f>217604.76+13607.5</f>
        <v>231212.26</v>
      </c>
      <c r="H54" s="41">
        <f t="shared" si="2"/>
        <v>131735.54000000004</v>
      </c>
      <c r="I54" s="60">
        <f t="shared" si="0"/>
        <v>132.42851191716014</v>
      </c>
    </row>
    <row r="55" spans="1:9" s="17" customFormat="1" ht="30" x14ac:dyDescent="0.25">
      <c r="A55" s="21"/>
      <c r="B55" s="22">
        <v>25501</v>
      </c>
      <c r="C55" s="23" t="s">
        <v>96</v>
      </c>
      <c r="D55" s="41">
        <v>16540.27</v>
      </c>
      <c r="E55" s="41">
        <v>5513.4233333333323</v>
      </c>
      <c r="F55" s="41">
        <f t="shared" si="1"/>
        <v>22053.693333333333</v>
      </c>
      <c r="G55" s="41">
        <v>48894.87</v>
      </c>
      <c r="H55" s="41">
        <f t="shared" si="2"/>
        <v>26841.17666666667</v>
      </c>
      <c r="I55" s="60">
        <f t="shared" si="0"/>
        <v>121.70830645448956</v>
      </c>
    </row>
    <row r="56" spans="1:9" s="17" customFormat="1" x14ac:dyDescent="0.25">
      <c r="A56" s="21"/>
      <c r="B56" s="22">
        <v>26101</v>
      </c>
      <c r="C56" s="23" t="s">
        <v>97</v>
      </c>
      <c r="D56" s="41">
        <v>5073009.96</v>
      </c>
      <c r="E56" s="41">
        <v>1891003.3200000003</v>
      </c>
      <c r="F56" s="41">
        <f t="shared" si="1"/>
        <v>6964013.2800000003</v>
      </c>
      <c r="G56" s="41">
        <f>8400000+4234.2</f>
        <v>8404234.1999999993</v>
      </c>
      <c r="H56" s="41">
        <f t="shared" si="2"/>
        <v>1440220.919999999</v>
      </c>
      <c r="I56" s="60">
        <f t="shared" si="0"/>
        <v>20.680904273060179</v>
      </c>
    </row>
    <row r="57" spans="1:9" s="17" customFormat="1" x14ac:dyDescent="0.25">
      <c r="A57" s="21"/>
      <c r="B57" s="22">
        <v>26102</v>
      </c>
      <c r="C57" s="23" t="s">
        <v>98</v>
      </c>
      <c r="D57" s="41">
        <v>8880.7099999999991</v>
      </c>
      <c r="E57" s="41">
        <v>2960.2366666666676</v>
      </c>
      <c r="F57" s="41">
        <f t="shared" si="1"/>
        <v>11840.946666666667</v>
      </c>
      <c r="G57" s="41">
        <v>67400</v>
      </c>
      <c r="H57" s="41">
        <f t="shared" si="2"/>
        <v>55559.05333333333</v>
      </c>
      <c r="I57" s="60">
        <f t="shared" si="0"/>
        <v>469.21124549726312</v>
      </c>
    </row>
    <row r="58" spans="1:9" s="17" customFormat="1" x14ac:dyDescent="0.25">
      <c r="A58" s="21"/>
      <c r="B58" s="22">
        <v>27101</v>
      </c>
      <c r="C58" s="23" t="s">
        <v>99</v>
      </c>
      <c r="D58" s="41">
        <v>234121.32</v>
      </c>
      <c r="E58" s="41">
        <v>78040.44</v>
      </c>
      <c r="F58" s="41">
        <f t="shared" si="1"/>
        <v>312161.76</v>
      </c>
      <c r="G58" s="41">
        <f>342793.84+2450</f>
        <v>345243.84</v>
      </c>
      <c r="H58" s="41">
        <f t="shared" si="2"/>
        <v>33082.080000000016</v>
      </c>
      <c r="I58" s="60">
        <f t="shared" si="0"/>
        <v>10.597736250590074</v>
      </c>
    </row>
    <row r="59" spans="1:9" s="17" customFormat="1" ht="30" x14ac:dyDescent="0.25">
      <c r="A59" s="21"/>
      <c r="B59" s="22">
        <v>27102</v>
      </c>
      <c r="C59" s="27" t="s">
        <v>186</v>
      </c>
      <c r="D59" s="41">
        <v>5948.64</v>
      </c>
      <c r="E59" s="41">
        <v>1982.88</v>
      </c>
      <c r="F59" s="41">
        <f t="shared" si="1"/>
        <v>7931.52</v>
      </c>
      <c r="G59" s="41">
        <v>62513.75</v>
      </c>
      <c r="H59" s="41">
        <f t="shared" si="2"/>
        <v>54582.229999999996</v>
      </c>
      <c r="I59" s="60">
        <f t="shared" si="0"/>
        <v>688.1685982005971</v>
      </c>
    </row>
    <row r="60" spans="1:9" s="17" customFormat="1" x14ac:dyDescent="0.25">
      <c r="A60" s="21"/>
      <c r="B60" s="22">
        <v>29101</v>
      </c>
      <c r="C60" s="23" t="s">
        <v>100</v>
      </c>
      <c r="D60" s="41">
        <v>30254.21</v>
      </c>
      <c r="E60" s="41">
        <v>10084.736666666664</v>
      </c>
      <c r="F60" s="41">
        <f t="shared" si="1"/>
        <v>40338.946666666663</v>
      </c>
      <c r="G60" s="41">
        <f>300290+29812+2796.8</f>
        <v>332898.8</v>
      </c>
      <c r="H60" s="41">
        <f t="shared" si="2"/>
        <v>292559.85333333333</v>
      </c>
      <c r="I60" s="60">
        <f t="shared" ref="I60:I115" si="3">(G60*100/F60)-100</f>
        <v>725.25407207790261</v>
      </c>
    </row>
    <row r="61" spans="1:9" s="17" customFormat="1" ht="30" x14ac:dyDescent="0.25">
      <c r="A61" s="21"/>
      <c r="B61" s="22">
        <v>29201</v>
      </c>
      <c r="C61" s="23" t="s">
        <v>101</v>
      </c>
      <c r="D61" s="41">
        <v>30418.97</v>
      </c>
      <c r="E61" s="41">
        <v>10139.656666666662</v>
      </c>
      <c r="F61" s="41">
        <f t="shared" si="1"/>
        <v>40558.626666666663</v>
      </c>
      <c r="G61" s="41">
        <v>232892.96</v>
      </c>
      <c r="H61" s="41">
        <f t="shared" si="2"/>
        <v>192334.33333333331</v>
      </c>
      <c r="I61" s="60">
        <f t="shared" si="3"/>
        <v>474.21313081935386</v>
      </c>
    </row>
    <row r="62" spans="1:9" s="17" customFormat="1" ht="30" x14ac:dyDescent="0.25">
      <c r="A62" s="21"/>
      <c r="B62" s="22">
        <v>29301</v>
      </c>
      <c r="C62" s="23" t="s">
        <v>102</v>
      </c>
      <c r="D62" s="41">
        <v>2606.2600000000002</v>
      </c>
      <c r="E62" s="41">
        <v>868.7533333333331</v>
      </c>
      <c r="F62" s="41">
        <f t="shared" si="1"/>
        <v>3475.0133333333333</v>
      </c>
      <c r="G62" s="41">
        <v>54500</v>
      </c>
      <c r="H62" s="41">
        <f t="shared" si="2"/>
        <v>51024.986666666664</v>
      </c>
      <c r="I62" s="60">
        <f t="shared" si="3"/>
        <v>1468.3393061321588</v>
      </c>
    </row>
    <row r="63" spans="1:9" s="17" customFormat="1" ht="30" x14ac:dyDescent="0.25">
      <c r="A63" s="21"/>
      <c r="B63" s="22">
        <v>29302</v>
      </c>
      <c r="C63" s="23" t="s">
        <v>103</v>
      </c>
      <c r="D63" s="41">
        <v>12301.2</v>
      </c>
      <c r="E63" s="41">
        <v>4100.4000000000015</v>
      </c>
      <c r="F63" s="41">
        <f t="shared" si="1"/>
        <v>16401.600000000002</v>
      </c>
      <c r="G63" s="41"/>
      <c r="H63" s="41">
        <f t="shared" ref="H63:H115" si="4">G63-F63</f>
        <v>-16401.600000000002</v>
      </c>
      <c r="I63" s="60">
        <f t="shared" si="3"/>
        <v>-100</v>
      </c>
    </row>
    <row r="64" spans="1:9" s="17" customFormat="1" ht="45" x14ac:dyDescent="0.25">
      <c r="A64" s="21"/>
      <c r="B64" s="22">
        <v>29401</v>
      </c>
      <c r="C64" s="23" t="s">
        <v>104</v>
      </c>
      <c r="D64" s="41">
        <v>294113.32</v>
      </c>
      <c r="E64" s="41">
        <v>98037.773333333316</v>
      </c>
      <c r="F64" s="41">
        <f t="shared" ref="F64:F118" si="5">SUM(D64:E64)</f>
        <v>392151.09333333332</v>
      </c>
      <c r="G64" s="41">
        <v>989000</v>
      </c>
      <c r="H64" s="41">
        <f t="shared" si="4"/>
        <v>596848.90666666673</v>
      </c>
      <c r="I64" s="60">
        <f t="shared" si="3"/>
        <v>152.19871034742664</v>
      </c>
    </row>
    <row r="65" spans="1:9" s="17" customFormat="1" ht="30" x14ac:dyDescent="0.25">
      <c r="A65" s="21"/>
      <c r="B65" s="22">
        <v>29601</v>
      </c>
      <c r="C65" s="23" t="s">
        <v>105</v>
      </c>
      <c r="D65" s="41">
        <v>99115.87</v>
      </c>
      <c r="E65" s="41">
        <v>33038.623333333322</v>
      </c>
      <c r="F65" s="41">
        <f t="shared" si="5"/>
        <v>132154.49333333332</v>
      </c>
      <c r="G65" s="41">
        <v>961200</v>
      </c>
      <c r="H65" s="41">
        <f t="shared" si="4"/>
        <v>829045.50666666671</v>
      </c>
      <c r="I65" s="60">
        <f t="shared" si="3"/>
        <v>627.33054757023274</v>
      </c>
    </row>
    <row r="66" spans="1:9" s="17" customFormat="1" ht="45" x14ac:dyDescent="0.25">
      <c r="A66" s="21"/>
      <c r="B66" s="22">
        <v>29804</v>
      </c>
      <c r="C66" s="23" t="s">
        <v>106</v>
      </c>
      <c r="D66" s="41">
        <v>115034.77</v>
      </c>
      <c r="E66" s="41">
        <v>38344.923333333354</v>
      </c>
      <c r="F66" s="41">
        <f t="shared" si="5"/>
        <v>153379.69333333336</v>
      </c>
      <c r="G66" s="41">
        <v>1237510</v>
      </c>
      <c r="H66" s="41">
        <f t="shared" si="4"/>
        <v>1084130.3066666666</v>
      </c>
      <c r="I66" s="60">
        <f t="shared" si="3"/>
        <v>706.82779650013629</v>
      </c>
    </row>
    <row r="67" spans="1:9" s="17" customFormat="1" ht="45" x14ac:dyDescent="0.25">
      <c r="A67" s="21"/>
      <c r="B67" s="22">
        <v>29805</v>
      </c>
      <c r="C67" s="23" t="s">
        <v>187</v>
      </c>
      <c r="D67" s="41">
        <v>10827</v>
      </c>
      <c r="E67" s="41">
        <v>203609</v>
      </c>
      <c r="F67" s="41">
        <f t="shared" si="5"/>
        <v>214436</v>
      </c>
      <c r="G67" s="41">
        <v>52000</v>
      </c>
      <c r="H67" s="41">
        <f t="shared" si="4"/>
        <v>-162436</v>
      </c>
      <c r="I67" s="60">
        <f t="shared" si="3"/>
        <v>-75.750340427913216</v>
      </c>
    </row>
    <row r="68" spans="1:9" s="17" customFormat="1" x14ac:dyDescent="0.25">
      <c r="A68" s="21"/>
      <c r="B68" s="22"/>
      <c r="C68" s="23"/>
      <c r="D68" s="41"/>
      <c r="E68" s="41"/>
      <c r="F68" s="41"/>
      <c r="G68" s="41"/>
      <c r="H68" s="41"/>
      <c r="I68" s="60"/>
    </row>
    <row r="69" spans="1:9" s="17" customFormat="1" x14ac:dyDescent="0.25">
      <c r="A69" s="18">
        <v>30000</v>
      </c>
      <c r="B69" s="19" t="s">
        <v>107</v>
      </c>
      <c r="C69" s="20"/>
      <c r="D69" s="45">
        <f>SUM(D70:D112)</f>
        <v>25136732.880000003</v>
      </c>
      <c r="E69" s="45">
        <f>SUM(E70:E112)</f>
        <v>22258910.960000008</v>
      </c>
      <c r="F69" s="45">
        <f>SUM(F70:F112)</f>
        <v>47395643.840000018</v>
      </c>
      <c r="G69" s="45">
        <f>SUM(G70:G112)</f>
        <v>64051986.690000005</v>
      </c>
      <c r="H69" s="45">
        <f>SUM(H70:H112)</f>
        <v>16656342.849999994</v>
      </c>
      <c r="I69" s="61">
        <f t="shared" si="3"/>
        <v>35.14319355219456</v>
      </c>
    </row>
    <row r="70" spans="1:9" s="17" customFormat="1" x14ac:dyDescent="0.25">
      <c r="A70" s="21"/>
      <c r="B70" s="22">
        <v>31101</v>
      </c>
      <c r="C70" s="23" t="s">
        <v>108</v>
      </c>
      <c r="D70" s="41">
        <v>7489482.21</v>
      </c>
      <c r="E70" s="41">
        <v>4996494.0699999994</v>
      </c>
      <c r="F70" s="41">
        <f t="shared" si="5"/>
        <v>12485976.279999999</v>
      </c>
      <c r="G70" s="41">
        <v>15259815</v>
      </c>
      <c r="H70" s="41">
        <f t="shared" si="4"/>
        <v>2773838.7200000007</v>
      </c>
      <c r="I70" s="60">
        <f t="shared" si="3"/>
        <v>22.215633425822915</v>
      </c>
    </row>
    <row r="71" spans="1:9" s="17" customFormat="1" x14ac:dyDescent="0.25">
      <c r="A71" s="21"/>
      <c r="B71" s="22">
        <v>31301</v>
      </c>
      <c r="C71" s="23" t="s">
        <v>109</v>
      </c>
      <c r="D71" s="41">
        <v>1139009.24</v>
      </c>
      <c r="E71" s="41">
        <v>1429669.7466666701</v>
      </c>
      <c r="F71" s="41">
        <f t="shared" si="5"/>
        <v>2568678.9866666701</v>
      </c>
      <c r="G71" s="41">
        <v>2680348</v>
      </c>
      <c r="H71" s="41">
        <f t="shared" si="4"/>
        <v>111669.01333332993</v>
      </c>
      <c r="I71" s="60">
        <f t="shared" si="3"/>
        <v>4.3473323803003012</v>
      </c>
    </row>
    <row r="72" spans="1:9" s="17" customFormat="1" x14ac:dyDescent="0.25">
      <c r="A72" s="21"/>
      <c r="B72" s="22">
        <v>31401</v>
      </c>
      <c r="C72" s="23" t="s">
        <v>110</v>
      </c>
      <c r="D72" s="41">
        <v>602509.13</v>
      </c>
      <c r="E72" s="41">
        <v>400836.37666666694</v>
      </c>
      <c r="F72" s="41">
        <f t="shared" si="5"/>
        <v>1003345.5066666669</v>
      </c>
      <c r="G72" s="41">
        <v>1061447</v>
      </c>
      <c r="H72" s="41">
        <f t="shared" si="4"/>
        <v>58101.493333333055</v>
      </c>
      <c r="I72" s="60">
        <f t="shared" si="3"/>
        <v>5.7907762527744779</v>
      </c>
    </row>
    <row r="73" spans="1:9" s="17" customFormat="1" x14ac:dyDescent="0.25">
      <c r="A73" s="21"/>
      <c r="B73" s="22">
        <v>31501</v>
      </c>
      <c r="C73" s="23" t="s">
        <v>170</v>
      </c>
      <c r="D73" s="41">
        <v>297717.7</v>
      </c>
      <c r="E73" s="41">
        <v>264239.23333333299</v>
      </c>
      <c r="F73" s="41">
        <f t="shared" si="5"/>
        <v>561956.933333333</v>
      </c>
      <c r="G73" s="41">
        <v>448800</v>
      </c>
      <c r="H73" s="41">
        <f t="shared" si="4"/>
        <v>-113156.933333333</v>
      </c>
      <c r="I73" s="60">
        <f t="shared" si="3"/>
        <v>-20.13622870744301</v>
      </c>
    </row>
    <row r="74" spans="1:9" s="17" customFormat="1" ht="30" x14ac:dyDescent="0.25">
      <c r="A74" s="21"/>
      <c r="B74" s="22">
        <v>31701</v>
      </c>
      <c r="C74" s="23" t="s">
        <v>111</v>
      </c>
      <c r="D74" s="41">
        <v>1586457.59</v>
      </c>
      <c r="E74" s="41">
        <v>968819.1966666698</v>
      </c>
      <c r="F74" s="41">
        <f t="shared" si="5"/>
        <v>2555276.7866666699</v>
      </c>
      <c r="G74" s="41">
        <v>2813307</v>
      </c>
      <c r="H74" s="41">
        <f t="shared" si="4"/>
        <v>258030.21333333012</v>
      </c>
      <c r="I74" s="60">
        <f t="shared" si="3"/>
        <v>10.097935952759457</v>
      </c>
    </row>
    <row r="75" spans="1:9" x14ac:dyDescent="0.25">
      <c r="A75" s="21"/>
      <c r="B75" s="22">
        <v>31801</v>
      </c>
      <c r="C75" s="23" t="s">
        <v>171</v>
      </c>
      <c r="D75" s="41">
        <v>829143.61</v>
      </c>
      <c r="E75" s="41">
        <v>606381.20333332999</v>
      </c>
      <c r="F75" s="41">
        <f t="shared" si="5"/>
        <v>1435524.81333333</v>
      </c>
      <c r="G75" s="41">
        <f>1060000+239400</f>
        <v>1299400</v>
      </c>
      <c r="H75" s="41">
        <f t="shared" si="4"/>
        <v>-136124.81333332998</v>
      </c>
      <c r="I75" s="60">
        <f t="shared" si="3"/>
        <v>-9.4825817059368092</v>
      </c>
    </row>
    <row r="76" spans="1:9" x14ac:dyDescent="0.25">
      <c r="A76" s="21"/>
      <c r="B76" s="22">
        <v>32201</v>
      </c>
      <c r="C76" s="23" t="s">
        <v>112</v>
      </c>
      <c r="D76" s="41">
        <v>2242055.08</v>
      </c>
      <c r="E76" s="41">
        <v>1177351.6933333301</v>
      </c>
      <c r="F76" s="41">
        <f t="shared" si="5"/>
        <v>3419406.7733333302</v>
      </c>
      <c r="G76" s="41">
        <f>3704477.77-414865.15</f>
        <v>3289612.62</v>
      </c>
      <c r="H76" s="41">
        <f t="shared" si="4"/>
        <v>-129794.15333333006</v>
      </c>
      <c r="I76" s="60">
        <f t="shared" si="3"/>
        <v>-3.7958090960556632</v>
      </c>
    </row>
    <row r="77" spans="1:9" ht="45" x14ac:dyDescent="0.25">
      <c r="A77" s="21"/>
      <c r="B77" s="22">
        <v>32301</v>
      </c>
      <c r="C77" s="23" t="s">
        <v>113</v>
      </c>
      <c r="D77" s="41">
        <v>1746347.24</v>
      </c>
      <c r="E77" s="41">
        <v>3272115.7466666698</v>
      </c>
      <c r="F77" s="41">
        <f t="shared" si="5"/>
        <v>5018462.9866666701</v>
      </c>
      <c r="G77" s="41">
        <f>5050000+120000-3250000</f>
        <v>1920000</v>
      </c>
      <c r="H77" s="41">
        <f t="shared" si="4"/>
        <v>-3098462.9866666701</v>
      </c>
      <c r="I77" s="60">
        <f t="shared" si="3"/>
        <v>-61.741274069348279</v>
      </c>
    </row>
    <row r="78" spans="1:9" x14ac:dyDescent="0.25">
      <c r="A78" s="21"/>
      <c r="B78" s="22">
        <v>32701</v>
      </c>
      <c r="C78" s="23" t="s">
        <v>114</v>
      </c>
      <c r="D78" s="41">
        <v>1459030.4</v>
      </c>
      <c r="E78" s="41">
        <v>486343.46666666679</v>
      </c>
      <c r="F78" s="41">
        <f t="shared" si="5"/>
        <v>1945373.8666666667</v>
      </c>
      <c r="G78" s="41">
        <v>1601300</v>
      </c>
      <c r="H78" s="41">
        <f t="shared" si="4"/>
        <v>-344073.8666666667</v>
      </c>
      <c r="I78" s="60">
        <f t="shared" si="3"/>
        <v>-17.686773353043222</v>
      </c>
    </row>
    <row r="79" spans="1:9" x14ac:dyDescent="0.25">
      <c r="A79" s="21"/>
      <c r="B79" s="22">
        <v>32901</v>
      </c>
      <c r="C79" s="23" t="s">
        <v>115</v>
      </c>
      <c r="D79" s="41">
        <v>60320</v>
      </c>
      <c r="E79" s="41">
        <v>20106.666666666672</v>
      </c>
      <c r="F79" s="41">
        <f t="shared" si="5"/>
        <v>80426.666666666672</v>
      </c>
      <c r="G79" s="41">
        <v>150000</v>
      </c>
      <c r="H79" s="41">
        <f t="shared" si="4"/>
        <v>69573.333333333328</v>
      </c>
      <c r="I79" s="60">
        <f t="shared" si="3"/>
        <v>86.5053050397878</v>
      </c>
    </row>
    <row r="80" spans="1:9" ht="30" x14ac:dyDescent="0.25">
      <c r="A80" s="21"/>
      <c r="B80" s="22">
        <v>33201</v>
      </c>
      <c r="C80" s="23" t="s">
        <v>188</v>
      </c>
      <c r="D80" s="41"/>
      <c r="E80" s="41">
        <v>0</v>
      </c>
      <c r="F80" s="41">
        <f t="shared" si="5"/>
        <v>0</v>
      </c>
      <c r="G80" s="41">
        <v>15000</v>
      </c>
      <c r="H80" s="41">
        <f t="shared" si="4"/>
        <v>15000</v>
      </c>
      <c r="I80" s="60">
        <v>100</v>
      </c>
    </row>
    <row r="81" spans="1:9" x14ac:dyDescent="0.25">
      <c r="A81" s="21"/>
      <c r="B81" s="22">
        <v>33401</v>
      </c>
      <c r="C81" s="23" t="s">
        <v>116</v>
      </c>
      <c r="D81" s="41"/>
      <c r="E81" s="41">
        <v>0</v>
      </c>
      <c r="F81" s="41">
        <f t="shared" si="5"/>
        <v>0</v>
      </c>
      <c r="G81" s="41">
        <v>109500</v>
      </c>
      <c r="H81" s="41">
        <f t="shared" si="4"/>
        <v>109500</v>
      </c>
      <c r="I81" s="60">
        <v>100</v>
      </c>
    </row>
    <row r="82" spans="1:9" ht="30" x14ac:dyDescent="0.25">
      <c r="A82" s="21"/>
      <c r="B82" s="22">
        <v>33601</v>
      </c>
      <c r="C82" s="23" t="s">
        <v>172</v>
      </c>
      <c r="D82" s="41">
        <v>6758.8</v>
      </c>
      <c r="E82" s="41">
        <v>2252.9333333333334</v>
      </c>
      <c r="F82" s="41">
        <f t="shared" si="5"/>
        <v>9011.7333333333336</v>
      </c>
      <c r="G82" s="41">
        <v>15000</v>
      </c>
      <c r="H82" s="41">
        <f t="shared" si="4"/>
        <v>5988.2666666666664</v>
      </c>
      <c r="I82" s="60">
        <f t="shared" si="3"/>
        <v>66.449665621116168</v>
      </c>
    </row>
    <row r="83" spans="1:9" x14ac:dyDescent="0.25">
      <c r="A83" s="21"/>
      <c r="B83" s="22">
        <v>33602</v>
      </c>
      <c r="C83" s="23" t="s">
        <v>117</v>
      </c>
      <c r="D83" s="41">
        <v>5017</v>
      </c>
      <c r="E83" s="41">
        <v>1672.3333333333339</v>
      </c>
      <c r="F83" s="41">
        <f t="shared" si="5"/>
        <v>6689.3333333333339</v>
      </c>
      <c r="G83" s="41">
        <v>48000</v>
      </c>
      <c r="H83" s="41">
        <f t="shared" si="4"/>
        <v>41310.666666666664</v>
      </c>
      <c r="I83" s="60">
        <f t="shared" si="3"/>
        <v>617.56029499701015</v>
      </c>
    </row>
    <row r="84" spans="1:9" x14ac:dyDescent="0.25">
      <c r="A84" s="21"/>
      <c r="B84" s="22">
        <v>33604</v>
      </c>
      <c r="C84" s="23" t="s">
        <v>118</v>
      </c>
      <c r="D84" s="41">
        <v>306765.02</v>
      </c>
      <c r="E84" s="41">
        <v>202255.006666667</v>
      </c>
      <c r="F84" s="41">
        <f t="shared" si="5"/>
        <v>509020.02666666702</v>
      </c>
      <c r="G84" s="41">
        <v>630000</v>
      </c>
      <c r="H84" s="41">
        <f t="shared" si="4"/>
        <v>120979.97333333298</v>
      </c>
      <c r="I84" s="60">
        <f t="shared" si="3"/>
        <v>23.767232524341722</v>
      </c>
    </row>
    <row r="85" spans="1:9" x14ac:dyDescent="0.25">
      <c r="A85" s="21"/>
      <c r="B85" s="22">
        <v>33801</v>
      </c>
      <c r="C85" s="23" t="s">
        <v>119</v>
      </c>
      <c r="D85" s="41">
        <v>2222382.17</v>
      </c>
      <c r="E85" s="41">
        <v>3540794.0566666704</v>
      </c>
      <c r="F85" s="41">
        <f t="shared" si="5"/>
        <v>5763176.2266666703</v>
      </c>
      <c r="G85" s="41">
        <f>11154800-2566200</f>
        <v>8588600</v>
      </c>
      <c r="H85" s="41">
        <f t="shared" si="4"/>
        <v>2825423.7733333297</v>
      </c>
      <c r="I85" s="60">
        <f t="shared" si="3"/>
        <v>49.025462040530215</v>
      </c>
    </row>
    <row r="86" spans="1:9" ht="30" x14ac:dyDescent="0.25">
      <c r="A86" s="21"/>
      <c r="B86" s="22">
        <v>34101</v>
      </c>
      <c r="C86" s="23" t="s">
        <v>120</v>
      </c>
      <c r="D86" s="41">
        <v>5653.53</v>
      </c>
      <c r="E86" s="41">
        <v>1884.5099999999993</v>
      </c>
      <c r="F86" s="41">
        <f t="shared" si="5"/>
        <v>7538.0399999999991</v>
      </c>
      <c r="G86" s="41">
        <v>60000</v>
      </c>
      <c r="H86" s="41">
        <f t="shared" si="4"/>
        <v>52461.96</v>
      </c>
      <c r="I86" s="60">
        <f t="shared" si="3"/>
        <v>695.9628762914499</v>
      </c>
    </row>
    <row r="87" spans="1:9" ht="30" x14ac:dyDescent="0.25">
      <c r="A87" s="21"/>
      <c r="B87" s="28">
        <v>34102</v>
      </c>
      <c r="C87" s="27" t="s">
        <v>189</v>
      </c>
      <c r="D87" s="41"/>
      <c r="E87" s="41">
        <v>0</v>
      </c>
      <c r="F87" s="41">
        <f t="shared" si="5"/>
        <v>0</v>
      </c>
      <c r="G87" s="41">
        <v>30000</v>
      </c>
      <c r="H87" s="41">
        <f t="shared" si="4"/>
        <v>30000</v>
      </c>
      <c r="I87" s="60">
        <v>100</v>
      </c>
    </row>
    <row r="88" spans="1:9" ht="30" x14ac:dyDescent="0.25">
      <c r="A88" s="21"/>
      <c r="B88" s="22">
        <v>34401</v>
      </c>
      <c r="C88" s="23" t="s">
        <v>121</v>
      </c>
      <c r="D88" s="41"/>
      <c r="E88" s="41">
        <v>0</v>
      </c>
      <c r="F88" s="41">
        <f t="shared" si="5"/>
        <v>0</v>
      </c>
      <c r="G88" s="41">
        <v>14000</v>
      </c>
      <c r="H88" s="41">
        <f t="shared" si="4"/>
        <v>14000</v>
      </c>
      <c r="I88" s="60">
        <v>100</v>
      </c>
    </row>
    <row r="89" spans="1:9" x14ac:dyDescent="0.25">
      <c r="A89" s="21"/>
      <c r="B89" s="22">
        <v>34501</v>
      </c>
      <c r="C89" s="23" t="s">
        <v>122</v>
      </c>
      <c r="D89" s="41">
        <v>650431.21</v>
      </c>
      <c r="E89" s="41">
        <v>216810.40333333332</v>
      </c>
      <c r="F89" s="41">
        <f t="shared" si="5"/>
        <v>867241.61333333328</v>
      </c>
      <c r="G89" s="41">
        <v>606086.37</v>
      </c>
      <c r="H89" s="41">
        <f t="shared" si="4"/>
        <v>-261155.24333333329</v>
      </c>
      <c r="I89" s="60">
        <f t="shared" si="3"/>
        <v>-30.11332013111732</v>
      </c>
    </row>
    <row r="90" spans="1:9" ht="30" x14ac:dyDescent="0.25">
      <c r="A90" s="21"/>
      <c r="B90" s="22">
        <v>35101</v>
      </c>
      <c r="C90" s="23" t="s">
        <v>173</v>
      </c>
      <c r="D90" s="41">
        <v>683677.75</v>
      </c>
      <c r="E90" s="41">
        <v>1427892.583333333</v>
      </c>
      <c r="F90" s="41">
        <f t="shared" si="5"/>
        <v>2111570.333333333</v>
      </c>
      <c r="G90" s="41">
        <f>2495437.02+1125000</f>
        <v>3620437.02</v>
      </c>
      <c r="H90" s="41">
        <f t="shared" si="4"/>
        <v>1508866.686666667</v>
      </c>
      <c r="I90" s="60">
        <f t="shared" si="3"/>
        <v>71.45708872906755</v>
      </c>
    </row>
    <row r="91" spans="1:9" ht="45" x14ac:dyDescent="0.25">
      <c r="A91" s="21"/>
      <c r="B91" s="22">
        <v>35201</v>
      </c>
      <c r="C91" s="23" t="s">
        <v>123</v>
      </c>
      <c r="D91" s="41">
        <v>46761.96</v>
      </c>
      <c r="E91" s="41">
        <v>15587.32</v>
      </c>
      <c r="F91" s="41">
        <f t="shared" si="5"/>
        <v>62349.279999999999</v>
      </c>
      <c r="G91" s="41">
        <v>207500</v>
      </c>
      <c r="H91" s="41">
        <f t="shared" si="4"/>
        <v>145150.72</v>
      </c>
      <c r="I91" s="60">
        <f t="shared" si="3"/>
        <v>232.80256002956247</v>
      </c>
    </row>
    <row r="92" spans="1:9" ht="45" x14ac:dyDescent="0.25">
      <c r="A92" s="21"/>
      <c r="B92" s="22">
        <v>35301</v>
      </c>
      <c r="C92" s="23" t="s">
        <v>124</v>
      </c>
      <c r="D92" s="41">
        <v>283437.48</v>
      </c>
      <c r="E92" s="41">
        <v>624479.16</v>
      </c>
      <c r="F92" s="41">
        <f t="shared" si="5"/>
        <v>907916.64</v>
      </c>
      <c r="G92" s="41">
        <v>1902930</v>
      </c>
      <c r="H92" s="41">
        <f t="shared" si="4"/>
        <v>995013.36</v>
      </c>
      <c r="I92" s="60">
        <f t="shared" si="3"/>
        <v>109.59303047909773</v>
      </c>
    </row>
    <row r="93" spans="1:9" ht="45" x14ac:dyDescent="0.25">
      <c r="A93" s="21"/>
      <c r="B93" s="22">
        <v>35401</v>
      </c>
      <c r="C93" s="23" t="s">
        <v>125</v>
      </c>
      <c r="D93" s="41"/>
      <c r="E93" s="41">
        <v>0</v>
      </c>
      <c r="F93" s="41">
        <f t="shared" si="5"/>
        <v>0</v>
      </c>
      <c r="G93" s="41">
        <f>500000+1587812.42</f>
        <v>2087812.42</v>
      </c>
      <c r="H93" s="41">
        <f t="shared" si="4"/>
        <v>2087812.42</v>
      </c>
      <c r="I93" s="60">
        <v>100</v>
      </c>
    </row>
    <row r="94" spans="1:9" ht="30" x14ac:dyDescent="0.25">
      <c r="A94" s="21"/>
      <c r="B94" s="22">
        <v>35501</v>
      </c>
      <c r="C94" s="23" t="s">
        <v>126</v>
      </c>
      <c r="D94" s="41">
        <v>261760.7</v>
      </c>
      <c r="E94" s="41">
        <v>87253.566666666651</v>
      </c>
      <c r="F94" s="41">
        <f t="shared" si="5"/>
        <v>349014.26666666666</v>
      </c>
      <c r="G94" s="41">
        <f>1000000+1221802</f>
        <v>2221802</v>
      </c>
      <c r="H94" s="41">
        <f t="shared" si="4"/>
        <v>1872787.7333333334</v>
      </c>
      <c r="I94" s="60">
        <f t="shared" si="3"/>
        <v>536.59346112689946</v>
      </c>
    </row>
    <row r="95" spans="1:9" ht="45" x14ac:dyDescent="0.25">
      <c r="A95" s="21"/>
      <c r="B95" s="22">
        <v>35704</v>
      </c>
      <c r="C95" s="23" t="s">
        <v>174</v>
      </c>
      <c r="D95" s="41">
        <v>637243.91</v>
      </c>
      <c r="E95" s="41">
        <v>662414.63666666683</v>
      </c>
      <c r="F95" s="41">
        <f t="shared" si="5"/>
        <v>1299658.5466666669</v>
      </c>
      <c r="G95" s="41">
        <f>5000000+850000</f>
        <v>5850000</v>
      </c>
      <c r="H95" s="41">
        <f t="shared" si="4"/>
        <v>4550341.4533333331</v>
      </c>
      <c r="I95" s="60">
        <f t="shared" si="3"/>
        <v>350.11822643754698</v>
      </c>
    </row>
    <row r="96" spans="1:9" ht="45" x14ac:dyDescent="0.25">
      <c r="A96" s="21"/>
      <c r="B96" s="22">
        <v>35705</v>
      </c>
      <c r="C96" s="23" t="s">
        <v>127</v>
      </c>
      <c r="D96" s="41">
        <v>5184</v>
      </c>
      <c r="E96" s="41">
        <v>1728</v>
      </c>
      <c r="F96" s="41">
        <f t="shared" si="5"/>
        <v>6912</v>
      </c>
      <c r="G96" s="41">
        <v>98000</v>
      </c>
      <c r="H96" s="41">
        <f t="shared" si="4"/>
        <v>91088</v>
      </c>
      <c r="I96" s="60">
        <f t="shared" si="3"/>
        <v>1317.8240740740741</v>
      </c>
    </row>
    <row r="97" spans="1:9" ht="45" x14ac:dyDescent="0.25">
      <c r="A97" s="21"/>
      <c r="B97" s="22">
        <v>35706</v>
      </c>
      <c r="C97" s="23" t="s">
        <v>128</v>
      </c>
      <c r="D97" s="41">
        <v>562071.39</v>
      </c>
      <c r="E97" s="41">
        <v>187357.13</v>
      </c>
      <c r="F97" s="41">
        <f t="shared" si="5"/>
        <v>749428.52</v>
      </c>
      <c r="G97" s="41">
        <f>1932500.78+481504.92</f>
        <v>2414005.7000000002</v>
      </c>
      <c r="H97" s="41">
        <f t="shared" si="4"/>
        <v>1664577.1800000002</v>
      </c>
      <c r="I97" s="60">
        <f t="shared" si="3"/>
        <v>222.11286808246905</v>
      </c>
    </row>
    <row r="98" spans="1:9" ht="30" x14ac:dyDescent="0.25">
      <c r="A98" s="21"/>
      <c r="B98" s="22">
        <v>35708</v>
      </c>
      <c r="C98" s="23" t="s">
        <v>129</v>
      </c>
      <c r="D98" s="41"/>
      <c r="E98" s="41">
        <v>0</v>
      </c>
      <c r="F98" s="41">
        <f t="shared" si="5"/>
        <v>0</v>
      </c>
      <c r="G98" s="41">
        <v>421850</v>
      </c>
      <c r="H98" s="41">
        <f t="shared" si="4"/>
        <v>421850</v>
      </c>
      <c r="I98" s="60">
        <v>100</v>
      </c>
    </row>
    <row r="99" spans="1:9" x14ac:dyDescent="0.25">
      <c r="A99" s="21"/>
      <c r="B99" s="22">
        <v>35801</v>
      </c>
      <c r="C99" s="23" t="s">
        <v>130</v>
      </c>
      <c r="D99" s="41">
        <v>378562.68</v>
      </c>
      <c r="E99" s="41">
        <v>326187.56</v>
      </c>
      <c r="F99" s="41">
        <f t="shared" si="5"/>
        <v>704750.24</v>
      </c>
      <c r="G99" s="41">
        <v>526732.80000000005</v>
      </c>
      <c r="H99" s="41">
        <f t="shared" si="4"/>
        <v>-178017.43999999994</v>
      </c>
      <c r="I99" s="60">
        <f t="shared" si="3"/>
        <v>-25.259649432684114</v>
      </c>
    </row>
    <row r="100" spans="1:9" ht="30" x14ac:dyDescent="0.25">
      <c r="A100" s="21"/>
      <c r="B100" s="22">
        <v>35804</v>
      </c>
      <c r="C100" s="23" t="s">
        <v>131</v>
      </c>
      <c r="D100" s="41">
        <v>684846.73</v>
      </c>
      <c r="E100" s="41">
        <v>478282.24333333317</v>
      </c>
      <c r="F100" s="41">
        <f t="shared" si="5"/>
        <v>1163128.9733333332</v>
      </c>
      <c r="G100" s="41">
        <f>1663412.64</f>
        <v>1663412.64</v>
      </c>
      <c r="H100" s="41">
        <f t="shared" si="4"/>
        <v>500283.66666666674</v>
      </c>
      <c r="I100" s="60">
        <f t="shared" si="3"/>
        <v>43.011882442661317</v>
      </c>
    </row>
    <row r="101" spans="1:9" x14ac:dyDescent="0.25">
      <c r="A101" s="21"/>
      <c r="B101" s="22">
        <v>35901</v>
      </c>
      <c r="C101" s="23" t="s">
        <v>132</v>
      </c>
      <c r="D101" s="41"/>
      <c r="E101" s="41">
        <v>0</v>
      </c>
      <c r="F101" s="41">
        <f t="shared" si="5"/>
        <v>0</v>
      </c>
      <c r="G101" s="41">
        <v>499080</v>
      </c>
      <c r="H101" s="41">
        <f t="shared" si="4"/>
        <v>499080</v>
      </c>
      <c r="I101" s="60">
        <v>100</v>
      </c>
    </row>
    <row r="102" spans="1:9" x14ac:dyDescent="0.25">
      <c r="A102" s="21"/>
      <c r="B102" s="22">
        <v>35902</v>
      </c>
      <c r="C102" s="23" t="s">
        <v>133</v>
      </c>
      <c r="D102" s="41">
        <v>47701.599999999999</v>
      </c>
      <c r="E102" s="41">
        <v>265900.53333333333</v>
      </c>
      <c r="F102" s="41">
        <f t="shared" si="5"/>
        <v>313602.1333333333</v>
      </c>
      <c r="G102" s="41">
        <v>323100</v>
      </c>
      <c r="H102" s="41">
        <f t="shared" si="4"/>
        <v>9497.8666666666977</v>
      </c>
      <c r="I102" s="60">
        <f t="shared" si="3"/>
        <v>3.0286358596200103</v>
      </c>
    </row>
    <row r="103" spans="1:9" x14ac:dyDescent="0.25">
      <c r="A103" s="21"/>
      <c r="B103" s="22">
        <v>36101</v>
      </c>
      <c r="C103" s="23" t="s">
        <v>134</v>
      </c>
      <c r="D103" s="41"/>
      <c r="E103" s="41">
        <v>110000</v>
      </c>
      <c r="F103" s="41">
        <f t="shared" si="5"/>
        <v>110000</v>
      </c>
      <c r="G103" s="41">
        <v>124000</v>
      </c>
      <c r="H103" s="41">
        <f t="shared" si="4"/>
        <v>14000</v>
      </c>
      <c r="I103" s="60">
        <f t="shared" si="3"/>
        <v>12.727272727272734</v>
      </c>
    </row>
    <row r="104" spans="1:9" x14ac:dyDescent="0.25">
      <c r="A104" s="21"/>
      <c r="B104" s="22">
        <v>37101</v>
      </c>
      <c r="C104" s="23" t="s">
        <v>135</v>
      </c>
      <c r="D104" s="41">
        <v>72611.14</v>
      </c>
      <c r="E104" s="41">
        <v>24203.713333333333</v>
      </c>
      <c r="F104" s="41">
        <f t="shared" si="5"/>
        <v>96814.853333333333</v>
      </c>
      <c r="G104" s="41">
        <v>172350.15</v>
      </c>
      <c r="H104" s="41">
        <f t="shared" si="4"/>
        <v>75535.296666666662</v>
      </c>
      <c r="I104" s="60">
        <f t="shared" si="3"/>
        <v>78.020359548135445</v>
      </c>
    </row>
    <row r="105" spans="1:9" x14ac:dyDescent="0.25">
      <c r="A105" s="21"/>
      <c r="B105" s="22">
        <v>37201</v>
      </c>
      <c r="C105" s="23" t="s">
        <v>136</v>
      </c>
      <c r="D105" s="41"/>
      <c r="E105" s="41">
        <v>0</v>
      </c>
      <c r="F105" s="41">
        <f t="shared" si="5"/>
        <v>0</v>
      </c>
      <c r="G105" s="41">
        <v>2449.65</v>
      </c>
      <c r="H105" s="41">
        <f t="shared" si="4"/>
        <v>2449.65</v>
      </c>
      <c r="I105" s="60">
        <v>100</v>
      </c>
    </row>
    <row r="106" spans="1:9" x14ac:dyDescent="0.25">
      <c r="A106" s="21"/>
      <c r="B106" s="22">
        <v>37501</v>
      </c>
      <c r="C106" s="23" t="s">
        <v>137</v>
      </c>
      <c r="D106" s="41">
        <v>248672.48</v>
      </c>
      <c r="E106" s="41">
        <v>182890.82666666698</v>
      </c>
      <c r="F106" s="41">
        <f t="shared" si="5"/>
        <v>431563.30666666699</v>
      </c>
      <c r="G106" s="41">
        <v>480000</v>
      </c>
      <c r="H106" s="41">
        <f t="shared" si="4"/>
        <v>48436.693333333009</v>
      </c>
      <c r="I106" s="60">
        <f t="shared" si="3"/>
        <v>11.223543008661011</v>
      </c>
    </row>
    <row r="107" spans="1:9" x14ac:dyDescent="0.25">
      <c r="A107" s="21"/>
      <c r="B107" s="22">
        <v>37502</v>
      </c>
      <c r="C107" s="23" t="s">
        <v>138</v>
      </c>
      <c r="D107" s="41">
        <v>88011.9</v>
      </c>
      <c r="E107" s="41">
        <v>64337.300000000017</v>
      </c>
      <c r="F107" s="41">
        <f t="shared" si="5"/>
        <v>152349.20000000001</v>
      </c>
      <c r="G107" s="41">
        <v>162911.70000000001</v>
      </c>
      <c r="H107" s="41">
        <f t="shared" si="4"/>
        <v>10562.5</v>
      </c>
      <c r="I107" s="60">
        <f t="shared" si="3"/>
        <v>6.9330853066507814</v>
      </c>
    </row>
    <row r="108" spans="1:9" x14ac:dyDescent="0.25">
      <c r="A108" s="21"/>
      <c r="B108" s="22">
        <v>37601</v>
      </c>
      <c r="C108" s="23" t="s">
        <v>139</v>
      </c>
      <c r="D108" s="41"/>
      <c r="E108" s="41">
        <v>0</v>
      </c>
      <c r="F108" s="41">
        <f t="shared" si="5"/>
        <v>0</v>
      </c>
      <c r="G108" s="41">
        <v>10000</v>
      </c>
      <c r="H108" s="41">
        <f t="shared" si="4"/>
        <v>10000</v>
      </c>
      <c r="I108" s="60">
        <v>100</v>
      </c>
    </row>
    <row r="109" spans="1:9" x14ac:dyDescent="0.25">
      <c r="A109" s="21"/>
      <c r="B109" s="28">
        <v>37602</v>
      </c>
      <c r="C109" s="27" t="s">
        <v>140</v>
      </c>
      <c r="D109" s="41"/>
      <c r="E109" s="41">
        <v>0</v>
      </c>
      <c r="F109" s="41">
        <f t="shared" si="5"/>
        <v>0</v>
      </c>
      <c r="G109" s="41">
        <v>10000</v>
      </c>
      <c r="H109" s="41">
        <f t="shared" si="4"/>
        <v>10000</v>
      </c>
      <c r="I109" s="60">
        <v>100</v>
      </c>
    </row>
    <row r="110" spans="1:9" x14ac:dyDescent="0.25">
      <c r="A110" s="21"/>
      <c r="B110" s="22">
        <v>37902</v>
      </c>
      <c r="C110" s="23" t="s">
        <v>141</v>
      </c>
      <c r="D110" s="41">
        <v>29440</v>
      </c>
      <c r="E110" s="41">
        <v>59813.333333333299</v>
      </c>
      <c r="F110" s="41">
        <f t="shared" si="5"/>
        <v>89253.333333333299</v>
      </c>
      <c r="G110" s="41">
        <v>69839.399999999994</v>
      </c>
      <c r="H110" s="41">
        <f t="shared" si="4"/>
        <v>-19413.933333333305</v>
      </c>
      <c r="I110" s="60">
        <f t="shared" si="3"/>
        <v>-21.751493875112018</v>
      </c>
    </row>
    <row r="111" spans="1:9" x14ac:dyDescent="0.25">
      <c r="A111" s="21"/>
      <c r="B111" s="22">
        <v>38501</v>
      </c>
      <c r="C111" s="23" t="s">
        <v>142</v>
      </c>
      <c r="D111" s="41">
        <v>457669.23</v>
      </c>
      <c r="E111" s="41">
        <v>152556.41000000003</v>
      </c>
      <c r="F111" s="41">
        <f t="shared" si="5"/>
        <v>610225.64</v>
      </c>
      <c r="G111" s="41">
        <v>503557.22</v>
      </c>
      <c r="H111" s="41">
        <f t="shared" si="4"/>
        <v>-106668.42000000004</v>
      </c>
      <c r="I111" s="60">
        <f t="shared" si="3"/>
        <v>-17.480160289561084</v>
      </c>
    </row>
    <row r="112" spans="1:9" x14ac:dyDescent="0.25">
      <c r="A112" s="21"/>
      <c r="B112" s="22">
        <v>39601</v>
      </c>
      <c r="C112" s="23" t="s">
        <v>175</v>
      </c>
      <c r="D112" s="41"/>
      <c r="E112" s="41">
        <v>0</v>
      </c>
      <c r="F112" s="41">
        <f t="shared" si="5"/>
        <v>0</v>
      </c>
      <c r="G112" s="41">
        <v>40000</v>
      </c>
      <c r="H112" s="41">
        <f t="shared" si="4"/>
        <v>40000</v>
      </c>
      <c r="I112" s="60">
        <v>100</v>
      </c>
    </row>
    <row r="113" spans="1:9" x14ac:dyDescent="0.25">
      <c r="A113" s="21"/>
      <c r="B113" s="22"/>
      <c r="C113" s="23"/>
      <c r="D113" s="37"/>
      <c r="E113" s="41"/>
      <c r="F113" s="41"/>
      <c r="G113" s="37"/>
      <c r="H113" s="41"/>
      <c r="I113" s="60"/>
    </row>
    <row r="114" spans="1:9" x14ac:dyDescent="0.25">
      <c r="A114" s="18">
        <v>40000</v>
      </c>
      <c r="B114" s="19" t="s">
        <v>143</v>
      </c>
      <c r="C114" s="20"/>
      <c r="D114" s="45">
        <f>SUM(D115:D115)</f>
        <v>46000</v>
      </c>
      <c r="E114" s="45">
        <f>SUM(E115:E115)</f>
        <v>0</v>
      </c>
      <c r="F114" s="45">
        <f>SUM(F115:F115)</f>
        <v>46000</v>
      </c>
      <c r="G114" s="45">
        <f>SUM(G115:G115)</f>
        <v>55000</v>
      </c>
      <c r="H114" s="45">
        <f>SUM(H115:H115)</f>
        <v>9000</v>
      </c>
      <c r="I114" s="61">
        <f t="shared" si="3"/>
        <v>19.565217391304344</v>
      </c>
    </row>
    <row r="115" spans="1:9" x14ac:dyDescent="0.25">
      <c r="A115" s="21"/>
      <c r="B115" s="22">
        <v>44502</v>
      </c>
      <c r="C115" s="23" t="s">
        <v>144</v>
      </c>
      <c r="D115" s="41">
        <v>46000</v>
      </c>
      <c r="E115" s="41">
        <v>0</v>
      </c>
      <c r="F115" s="41">
        <f t="shared" si="5"/>
        <v>46000</v>
      </c>
      <c r="G115" s="41">
        <v>55000</v>
      </c>
      <c r="H115" s="41">
        <f t="shared" si="4"/>
        <v>9000</v>
      </c>
      <c r="I115" s="60">
        <f t="shared" si="3"/>
        <v>19.565217391304344</v>
      </c>
    </row>
    <row r="116" spans="1:9" x14ac:dyDescent="0.25">
      <c r="A116" s="21"/>
      <c r="B116" s="22"/>
      <c r="C116" s="23"/>
      <c r="D116" s="41"/>
      <c r="E116" s="41"/>
      <c r="F116" s="41"/>
      <c r="G116" s="41"/>
      <c r="H116" s="41"/>
      <c r="I116" s="60"/>
    </row>
    <row r="117" spans="1:9" x14ac:dyDescent="0.25">
      <c r="A117" s="18">
        <v>50000</v>
      </c>
      <c r="B117" s="19" t="s">
        <v>145</v>
      </c>
      <c r="C117" s="20"/>
      <c r="D117" s="45">
        <f>SUM(D118:D126)</f>
        <v>229345.8</v>
      </c>
      <c r="E117" s="45">
        <f>SUM(E118:E126)</f>
        <v>500690</v>
      </c>
      <c r="F117" s="45">
        <f>SUM(F118:F126)</f>
        <v>730035.8</v>
      </c>
      <c r="G117" s="45">
        <f>SUM(G118:G126)</f>
        <v>10936275.460000001</v>
      </c>
      <c r="H117" s="45">
        <f>SUM(H118:H126)</f>
        <v>10206239.66</v>
      </c>
      <c r="I117" s="61">
        <f t="shared" ref="I117:I132" si="6">(G117*100/F117)-100</f>
        <v>1398.0464601872948</v>
      </c>
    </row>
    <row r="118" spans="1:9" x14ac:dyDescent="0.25">
      <c r="A118" s="21"/>
      <c r="B118" s="22">
        <v>51101</v>
      </c>
      <c r="C118" s="23" t="s">
        <v>146</v>
      </c>
      <c r="D118" s="41">
        <f>6868.8</f>
        <v>6868.8</v>
      </c>
      <c r="E118" s="41">
        <v>0</v>
      </c>
      <c r="F118" s="41">
        <f t="shared" si="5"/>
        <v>6868.8</v>
      </c>
      <c r="G118" s="41">
        <v>0</v>
      </c>
      <c r="H118" s="41">
        <f t="shared" ref="H118:H132" si="7">G118-F118</f>
        <v>-6868.8</v>
      </c>
      <c r="I118" s="60">
        <f t="shared" si="6"/>
        <v>-100</v>
      </c>
    </row>
    <row r="119" spans="1:9" ht="30" x14ac:dyDescent="0.25">
      <c r="A119" s="21"/>
      <c r="B119" s="22">
        <v>51501</v>
      </c>
      <c r="C119" s="23" t="s">
        <v>176</v>
      </c>
      <c r="D119" s="41"/>
      <c r="E119" s="41">
        <v>200000</v>
      </c>
      <c r="F119" s="41">
        <f t="shared" ref="F119:F132" si="8">SUM(D119:E119)</f>
        <v>200000</v>
      </c>
      <c r="G119" s="41">
        <f>9000+676904.51</f>
        <v>685904.51</v>
      </c>
      <c r="H119" s="41">
        <f t="shared" si="7"/>
        <v>485904.51</v>
      </c>
      <c r="I119" s="60">
        <f t="shared" si="6"/>
        <v>242.95225499999998</v>
      </c>
    </row>
    <row r="120" spans="1:9" ht="30" x14ac:dyDescent="0.25">
      <c r="A120" s="21"/>
      <c r="B120" s="26">
        <v>51901</v>
      </c>
      <c r="C120" s="27" t="s">
        <v>190</v>
      </c>
      <c r="D120" s="41">
        <f>17646.12</f>
        <v>17646.12</v>
      </c>
      <c r="E120" s="41">
        <v>0</v>
      </c>
      <c r="F120" s="41">
        <f t="shared" si="8"/>
        <v>17646.12</v>
      </c>
      <c r="G120" s="41">
        <v>0</v>
      </c>
      <c r="H120" s="41">
        <f t="shared" si="7"/>
        <v>-17646.12</v>
      </c>
      <c r="I120" s="60">
        <f t="shared" si="6"/>
        <v>-100</v>
      </c>
    </row>
    <row r="121" spans="1:9" x14ac:dyDescent="0.25">
      <c r="A121" s="21"/>
      <c r="B121" s="26">
        <v>52101</v>
      </c>
      <c r="C121" s="27" t="s">
        <v>147</v>
      </c>
      <c r="D121" s="41"/>
      <c r="E121" s="41">
        <v>80000</v>
      </c>
      <c r="F121" s="41">
        <f t="shared" si="8"/>
        <v>80000</v>
      </c>
      <c r="G121" s="41">
        <v>42575</v>
      </c>
      <c r="H121" s="41">
        <f t="shared" si="7"/>
        <v>-37425</v>
      </c>
      <c r="I121" s="60">
        <f t="shared" si="6"/>
        <v>-46.78125</v>
      </c>
    </row>
    <row r="122" spans="1:9" x14ac:dyDescent="0.25">
      <c r="A122" s="21"/>
      <c r="B122" s="26">
        <v>52301</v>
      </c>
      <c r="C122" s="27" t="s">
        <v>191</v>
      </c>
      <c r="D122" s="41"/>
      <c r="E122" s="41">
        <v>60000</v>
      </c>
      <c r="F122" s="41">
        <f t="shared" si="8"/>
        <v>60000</v>
      </c>
      <c r="G122" s="41">
        <v>70000</v>
      </c>
      <c r="H122" s="41">
        <f t="shared" si="7"/>
        <v>10000</v>
      </c>
      <c r="I122" s="60">
        <f t="shared" si="6"/>
        <v>16.666666666666671</v>
      </c>
    </row>
    <row r="123" spans="1:9" x14ac:dyDescent="0.25">
      <c r="A123" s="21"/>
      <c r="B123" s="26">
        <v>53101</v>
      </c>
      <c r="C123" s="29" t="s">
        <v>180</v>
      </c>
      <c r="D123" s="41">
        <f>68310</f>
        <v>68310</v>
      </c>
      <c r="E123" s="41">
        <v>60690</v>
      </c>
      <c r="F123" s="41">
        <f t="shared" si="8"/>
        <v>129000</v>
      </c>
      <c r="G123" s="41">
        <v>129636.39</v>
      </c>
      <c r="H123" s="41">
        <f t="shared" si="7"/>
        <v>636.38999999999942</v>
      </c>
      <c r="I123" s="60">
        <f t="shared" si="6"/>
        <v>0.49332558139535365</v>
      </c>
    </row>
    <row r="124" spans="1:9" x14ac:dyDescent="0.25">
      <c r="A124" s="21"/>
      <c r="B124" s="26">
        <v>54101</v>
      </c>
      <c r="C124" s="27" t="s">
        <v>177</v>
      </c>
      <c r="D124" s="41"/>
      <c r="E124" s="41">
        <v>0</v>
      </c>
      <c r="F124" s="41">
        <f t="shared" si="8"/>
        <v>0</v>
      </c>
      <c r="G124" s="41">
        <f>1000000+3018331+2603763</f>
        <v>6622094</v>
      </c>
      <c r="H124" s="41">
        <f t="shared" si="7"/>
        <v>6622094</v>
      </c>
      <c r="I124" s="60">
        <v>100</v>
      </c>
    </row>
    <row r="125" spans="1:9" ht="30" x14ac:dyDescent="0.25">
      <c r="A125" s="21"/>
      <c r="B125" s="22">
        <v>56401</v>
      </c>
      <c r="C125" s="23" t="s">
        <v>148</v>
      </c>
      <c r="D125" s="41">
        <v>89397.36</v>
      </c>
      <c r="E125" s="41">
        <v>0</v>
      </c>
      <c r="F125" s="41">
        <f t="shared" si="8"/>
        <v>89397.36</v>
      </c>
      <c r="G125" s="41">
        <v>3233065.56</v>
      </c>
      <c r="H125" s="41">
        <f t="shared" si="7"/>
        <v>3143668.2</v>
      </c>
      <c r="I125" s="60">
        <f t="shared" si="6"/>
        <v>3516.5112258348568</v>
      </c>
    </row>
    <row r="126" spans="1:9" ht="30" x14ac:dyDescent="0.25">
      <c r="A126" s="21"/>
      <c r="B126" s="22">
        <v>56501</v>
      </c>
      <c r="C126" s="23" t="s">
        <v>149</v>
      </c>
      <c r="D126" s="41">
        <v>47123.519999999997</v>
      </c>
      <c r="E126" s="41">
        <v>100000</v>
      </c>
      <c r="F126" s="41">
        <f t="shared" si="8"/>
        <v>147123.51999999999</v>
      </c>
      <c r="G126" s="41">
        <f>3000+150000</f>
        <v>153000</v>
      </c>
      <c r="H126" s="41">
        <f t="shared" si="7"/>
        <v>5876.4800000000105</v>
      </c>
      <c r="I126" s="60">
        <f t="shared" si="6"/>
        <v>3.9942491859901139</v>
      </c>
    </row>
    <row r="127" spans="1:9" x14ac:dyDescent="0.25">
      <c r="A127" s="21"/>
      <c r="B127" s="26"/>
      <c r="C127" s="27"/>
      <c r="D127" s="41"/>
      <c r="E127" s="41"/>
      <c r="F127" s="41"/>
      <c r="G127" s="41"/>
      <c r="H127" s="41"/>
      <c r="I127" s="60"/>
    </row>
    <row r="128" spans="1:9" x14ac:dyDescent="0.25">
      <c r="A128" s="18">
        <v>60000</v>
      </c>
      <c r="B128" s="19" t="s">
        <v>178</v>
      </c>
      <c r="C128" s="20"/>
      <c r="D128" s="45">
        <f>SUM(D129)</f>
        <v>0</v>
      </c>
      <c r="E128" s="45">
        <f t="shared" ref="E128:H128" si="9">SUM(E129)</f>
        <v>0</v>
      </c>
      <c r="F128" s="45">
        <f t="shared" si="9"/>
        <v>0</v>
      </c>
      <c r="G128" s="45">
        <f t="shared" si="9"/>
        <v>36390446.340000004</v>
      </c>
      <c r="H128" s="45">
        <f t="shared" si="9"/>
        <v>36390446.340000004</v>
      </c>
      <c r="I128" s="61">
        <v>100</v>
      </c>
    </row>
    <row r="129" spans="1:9" ht="30" x14ac:dyDescent="0.25">
      <c r="A129" s="34"/>
      <c r="B129" s="35">
        <v>62901</v>
      </c>
      <c r="C129" s="36" t="s">
        <v>179</v>
      </c>
      <c r="D129" s="41"/>
      <c r="E129" s="41">
        <v>0</v>
      </c>
      <c r="F129" s="41">
        <f t="shared" si="8"/>
        <v>0</v>
      </c>
      <c r="G129" s="41">
        <f>40522.34+27349924+9000000</f>
        <v>36390446.340000004</v>
      </c>
      <c r="H129" s="41">
        <f t="shared" si="7"/>
        <v>36390446.340000004</v>
      </c>
      <c r="I129" s="60">
        <v>100</v>
      </c>
    </row>
    <row r="130" spans="1:9" x14ac:dyDescent="0.25">
      <c r="A130" s="34"/>
      <c r="B130" s="35"/>
      <c r="C130" s="36"/>
      <c r="D130" s="42"/>
      <c r="E130" s="41"/>
      <c r="F130" s="41"/>
      <c r="G130" s="42"/>
      <c r="H130" s="41"/>
      <c r="I130" s="60"/>
    </row>
    <row r="131" spans="1:9" x14ac:dyDescent="0.25">
      <c r="A131" s="18">
        <v>70000</v>
      </c>
      <c r="B131" s="19" t="s">
        <v>181</v>
      </c>
      <c r="C131" s="20"/>
      <c r="D131" s="45">
        <f>SUM(D132)</f>
        <v>0</v>
      </c>
      <c r="E131" s="45">
        <f t="shared" ref="E131:I131" si="10">SUM(E132)</f>
        <v>5000000</v>
      </c>
      <c r="F131" s="45">
        <f t="shared" si="10"/>
        <v>5000000</v>
      </c>
      <c r="G131" s="45">
        <f t="shared" si="10"/>
        <v>7000000</v>
      </c>
      <c r="H131" s="45">
        <f t="shared" si="10"/>
        <v>2000000</v>
      </c>
      <c r="I131" s="59">
        <f t="shared" si="10"/>
        <v>40</v>
      </c>
    </row>
    <row r="132" spans="1:9" ht="30" x14ac:dyDescent="0.25">
      <c r="A132" s="34"/>
      <c r="B132" s="35">
        <v>75301</v>
      </c>
      <c r="C132" s="36" t="s">
        <v>182</v>
      </c>
      <c r="D132" s="41"/>
      <c r="E132" s="41">
        <v>5000000</v>
      </c>
      <c r="F132" s="41">
        <f t="shared" si="8"/>
        <v>5000000</v>
      </c>
      <c r="G132" s="41">
        <v>7000000</v>
      </c>
      <c r="H132" s="41">
        <f t="shared" si="7"/>
        <v>2000000</v>
      </c>
      <c r="I132" s="60">
        <f t="shared" si="6"/>
        <v>40</v>
      </c>
    </row>
    <row r="133" spans="1:9" ht="15.75" thickBot="1" x14ac:dyDescent="0.3">
      <c r="A133" s="30"/>
      <c r="B133" s="31"/>
      <c r="C133" s="32"/>
      <c r="D133" s="43"/>
      <c r="E133" s="43"/>
      <c r="F133" s="43"/>
      <c r="G133" s="43"/>
      <c r="H133" s="43"/>
      <c r="I133" s="62"/>
    </row>
  </sheetData>
  <mergeCells count="10">
    <mergeCell ref="A1:I1"/>
    <mergeCell ref="A2:A4"/>
    <mergeCell ref="B2:C3"/>
    <mergeCell ref="D2:F2"/>
    <mergeCell ref="G2:G4"/>
    <mergeCell ref="H2:I2"/>
    <mergeCell ref="D3:D4"/>
    <mergeCell ref="E3:E4"/>
    <mergeCell ref="F3:F4"/>
    <mergeCell ref="H3:I3"/>
  </mergeCells>
  <pageMargins left="0.27559055118110237" right="0.31496062992125984" top="1.4960629921259843" bottom="0.6692913385826772" header="0.39370078740157483" footer="0.39370078740157483"/>
  <pageSetup scale="67" fitToHeight="0" orientation="portrait" r:id="rId1"/>
  <headerFooter>
    <oddHeader>&amp;L&amp;G&amp;C&amp;"-,Negrita"&amp;14
PODER JUDICIAL DEL ESTADO DE BAJA CALIFORNIA
&amp;"-,Negrita Cursiva"CONSEJO DE LA JUDICATURA&amp;"-,Normal"
Proyecto de Presupuesto 2020&amp;R&amp;G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DEVENGADO_2020_Vs_PROYECTO_2019</vt:lpstr>
      <vt:lpstr>DEVENGADO_2020_Vs_PROYECTO_2019!Área_de_impresión</vt:lpstr>
      <vt:lpstr>DEVENGADO_2020_Vs_PROYECTO_2019!Print_Titles</vt:lpstr>
      <vt:lpstr>DEVENGADO_2020_Vs_PROYECTO_2019!Títulos_a_imprimir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2019-11-25T23:31:31Z</cp:lastPrinted>
  <dcterms:created xsi:type="dcterms:W3CDTF">2014-01-27T16:27:43Z</dcterms:created>
  <dcterms:modified xsi:type="dcterms:W3CDTF">2019-11-25T23:31:35Z</dcterms:modified>
</cp:coreProperties>
</file>