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OG_PARTIDA_ESPECIFICA" sheetId="37" r:id="rId2"/>
  </sheets>
  <definedNames>
    <definedName name="_xlnm.Print_Area" localSheetId="1">COG_PARTIDA_ESPECIFICA!$A$10:$K$302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J67" i="37" l="1"/>
  <c r="J193" i="37" l="1"/>
  <c r="J178" i="37"/>
  <c r="J152" i="37"/>
  <c r="J158" i="37"/>
  <c r="J205" i="37" l="1"/>
  <c r="J201" i="37"/>
  <c r="J210" i="37"/>
  <c r="J208" i="37"/>
  <c r="J206" i="37"/>
  <c r="J203" i="37"/>
  <c r="J197" i="37"/>
  <c r="J180" i="37"/>
  <c r="J165" i="37"/>
  <c r="J163" i="37"/>
  <c r="J150" i="37"/>
  <c r="J148" i="37"/>
  <c r="J73" i="37"/>
  <c r="J77" i="37"/>
  <c r="J72" i="37"/>
  <c r="J117" i="37"/>
  <c r="J29" i="37"/>
  <c r="J26" i="37"/>
  <c r="J17" i="37"/>
  <c r="J37" i="37"/>
  <c r="J125" i="37" l="1"/>
  <c r="I125" i="37"/>
  <c r="G125" i="37"/>
  <c r="F125" i="37"/>
  <c r="J123" i="37"/>
  <c r="I123" i="37"/>
  <c r="G123" i="37"/>
  <c r="F123" i="37"/>
  <c r="H124" i="37"/>
  <c r="K124" i="37" s="1"/>
  <c r="K123" i="37" s="1"/>
  <c r="H123" i="37" l="1"/>
  <c r="J200" i="37" l="1"/>
  <c r="J80" i="37"/>
  <c r="J66" i="37" l="1"/>
  <c r="J65" i="37" s="1"/>
  <c r="J58" i="37"/>
  <c r="J48" i="37"/>
  <c r="J46" i="37"/>
  <c r="J38" i="37"/>
  <c r="J194" i="37" l="1"/>
  <c r="J71" i="37"/>
  <c r="H290" i="37"/>
  <c r="H276" i="37"/>
  <c r="H274" i="37"/>
  <c r="H268" i="37"/>
  <c r="H267" i="37"/>
  <c r="H264" i="37"/>
  <c r="H262" i="37"/>
  <c r="H259" i="37"/>
  <c r="H257" i="37"/>
  <c r="H256" i="37"/>
  <c r="H255" i="37"/>
  <c r="H253" i="37"/>
  <c r="H245" i="37"/>
  <c r="H234" i="37"/>
  <c r="H231" i="37"/>
  <c r="H230" i="37"/>
  <c r="H225" i="37"/>
  <c r="H224" i="37"/>
  <c r="H222" i="37"/>
  <c r="H221" i="37"/>
  <c r="H219" i="37"/>
  <c r="H216" i="37"/>
  <c r="H213" i="37"/>
  <c r="H212" i="37"/>
  <c r="H210" i="37"/>
  <c r="H209" i="37"/>
  <c r="H208" i="37"/>
  <c r="H206" i="37"/>
  <c r="H205" i="37"/>
  <c r="H204" i="37"/>
  <c r="H203" i="37"/>
  <c r="H201" i="37"/>
  <c r="H199" i="37"/>
  <c r="H197" i="37"/>
  <c r="H195" i="37"/>
  <c r="H193" i="37"/>
  <c r="H190" i="37"/>
  <c r="H188" i="37"/>
  <c r="H184" i="37"/>
  <c r="H183" i="37"/>
  <c r="H180" i="37"/>
  <c r="H178" i="37"/>
  <c r="H177" i="37"/>
  <c r="H176" i="37"/>
  <c r="H172" i="37"/>
  <c r="H170" i="37"/>
  <c r="H167" i="37"/>
  <c r="H165" i="37"/>
  <c r="H163" i="37"/>
  <c r="H161" i="37"/>
  <c r="H158" i="37"/>
  <c r="H156" i="37"/>
  <c r="H154" i="37"/>
  <c r="H152" i="37"/>
  <c r="H150" i="37"/>
  <c r="H148" i="37"/>
  <c r="H146" i="37"/>
  <c r="H141" i="37"/>
  <c r="H140" i="37"/>
  <c r="H138" i="37"/>
  <c r="H136" i="37"/>
  <c r="H134" i="37"/>
  <c r="H133" i="37"/>
  <c r="H131" i="37"/>
  <c r="H129" i="37"/>
  <c r="H122" i="37"/>
  <c r="H121" i="37"/>
  <c r="H118" i="37"/>
  <c r="H117" i="37"/>
  <c r="H114" i="37"/>
  <c r="H112" i="37"/>
  <c r="H110" i="37"/>
  <c r="H107" i="37"/>
  <c r="H105" i="37"/>
  <c r="H103" i="37"/>
  <c r="H101" i="37"/>
  <c r="H90" i="37"/>
  <c r="H88" i="37"/>
  <c r="H87" i="37"/>
  <c r="H86" i="37"/>
  <c r="H83" i="37"/>
  <c r="H81" i="37"/>
  <c r="H79" i="37"/>
  <c r="H77" i="37"/>
  <c r="H75" i="37"/>
  <c r="H73" i="37"/>
  <c r="H72" i="37"/>
  <c r="H67" i="37"/>
  <c r="K67" i="37" s="1"/>
  <c r="H60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J35" i="37"/>
  <c r="J233" i="37"/>
  <c r="J232" i="37" s="1"/>
  <c r="J229" i="37"/>
  <c r="J223" i="37"/>
  <c r="J220" i="37"/>
  <c r="J218" i="37"/>
  <c r="J215" i="37"/>
  <c r="J214" i="37" s="1"/>
  <c r="J211" i="37"/>
  <c r="J207" i="37"/>
  <c r="J202" i="37"/>
  <c r="J198" i="37"/>
  <c r="J196" i="37"/>
  <c r="J192" i="37"/>
  <c r="J189" i="37"/>
  <c r="J187" i="37"/>
  <c r="J182" i="37"/>
  <c r="J179" i="37"/>
  <c r="J175" i="37"/>
  <c r="J171" i="37"/>
  <c r="J169" i="37"/>
  <c r="J166" i="37"/>
  <c r="J164" i="37"/>
  <c r="J162" i="37"/>
  <c r="J160" i="37"/>
  <c r="J157" i="37"/>
  <c r="J155" i="37"/>
  <c r="J151" i="37"/>
  <c r="J149" i="37"/>
  <c r="J147" i="37"/>
  <c r="J145" i="37"/>
  <c r="J139" i="37"/>
  <c r="J137" i="37"/>
  <c r="J135" i="37"/>
  <c r="J132" i="37"/>
  <c r="J130" i="37"/>
  <c r="J128" i="37"/>
  <c r="J120" i="37"/>
  <c r="J119" i="37" s="1"/>
  <c r="J116" i="37"/>
  <c r="J115" i="37" s="1"/>
  <c r="J113" i="37"/>
  <c r="J111" i="37"/>
  <c r="J109" i="37"/>
  <c r="J106" i="37"/>
  <c r="J104" i="37"/>
  <c r="J102" i="37"/>
  <c r="J100" i="37"/>
  <c r="J89" i="37"/>
  <c r="J85" i="37"/>
  <c r="J82" i="37"/>
  <c r="J78" i="37"/>
  <c r="J76" i="37"/>
  <c r="J74" i="37"/>
  <c r="J32" i="37"/>
  <c r="J30" i="37"/>
  <c r="J27" i="37"/>
  <c r="J24" i="37"/>
  <c r="J21" i="37"/>
  <c r="J19" i="37"/>
  <c r="J16" i="37"/>
  <c r="J84" i="37" l="1"/>
  <c r="J217" i="37"/>
  <c r="J23" i="37"/>
  <c r="J18" i="37"/>
  <c r="J168" i="37"/>
  <c r="J34" i="37"/>
  <c r="J191" i="37"/>
  <c r="J181" i="37"/>
  <c r="J159" i="37"/>
  <c r="J144" i="37"/>
  <c r="J127" i="37"/>
  <c r="J108" i="37"/>
  <c r="J70" i="37"/>
  <c r="J143" i="37" l="1"/>
  <c r="F289" i="37"/>
  <c r="F288" i="37" s="1"/>
  <c r="F287" i="37" s="1"/>
  <c r="F284" i="37"/>
  <c r="F283" i="37" s="1"/>
  <c r="F282" i="37" s="1"/>
  <c r="F275" i="37"/>
  <c r="F273" i="37"/>
  <c r="F266" i="37"/>
  <c r="F265" i="37" s="1"/>
  <c r="F261" i="37"/>
  <c r="F260" i="37" s="1"/>
  <c r="F258" i="37"/>
  <c r="F252" i="37"/>
  <c r="F244" i="37"/>
  <c r="F243" i="37" s="1"/>
  <c r="F242" i="37" s="1"/>
  <c r="F233" i="37"/>
  <c r="F232" i="37" s="1"/>
  <c r="F229" i="37"/>
  <c r="F223" i="37"/>
  <c r="F220" i="37"/>
  <c r="F218" i="37"/>
  <c r="F215" i="37"/>
  <c r="F214" i="37" s="1"/>
  <c r="F211" i="37"/>
  <c r="F207" i="37"/>
  <c r="F202" i="37"/>
  <c r="F200" i="37"/>
  <c r="F198" i="37"/>
  <c r="F196" i="37"/>
  <c r="F194" i="37"/>
  <c r="F192" i="37"/>
  <c r="F189" i="37"/>
  <c r="F187" i="37"/>
  <c r="F182" i="37"/>
  <c r="F179" i="37"/>
  <c r="F175" i="37"/>
  <c r="F169" i="37"/>
  <c r="F166" i="37"/>
  <c r="F164" i="37"/>
  <c r="F162" i="37"/>
  <c r="F160" i="37"/>
  <c r="F157" i="37"/>
  <c r="F155" i="37"/>
  <c r="F151" i="37"/>
  <c r="F149" i="37"/>
  <c r="F147" i="37"/>
  <c r="F145" i="37"/>
  <c r="F139" i="37"/>
  <c r="F137" i="37"/>
  <c r="F135" i="37"/>
  <c r="F132" i="37"/>
  <c r="F130" i="37"/>
  <c r="F128" i="37"/>
  <c r="F120" i="37"/>
  <c r="F119" i="37" s="1"/>
  <c r="F116" i="37"/>
  <c r="F115" i="37" s="1"/>
  <c r="F113" i="37"/>
  <c r="F111" i="37"/>
  <c r="F109" i="37"/>
  <c r="F106" i="37"/>
  <c r="F104" i="37"/>
  <c r="F102" i="37"/>
  <c r="F100" i="37"/>
  <c r="F89" i="37"/>
  <c r="F85" i="37"/>
  <c r="F82" i="37"/>
  <c r="F80" i="37"/>
  <c r="F78" i="37"/>
  <c r="F76" i="37"/>
  <c r="F74" i="37"/>
  <c r="F71" i="37"/>
  <c r="F66" i="37"/>
  <c r="F65" i="37" s="1"/>
  <c r="F58" i="37"/>
  <c r="F48" i="37"/>
  <c r="F46" i="37"/>
  <c r="F38" i="37"/>
  <c r="F35" i="37"/>
  <c r="F32" i="37"/>
  <c r="F30" i="37"/>
  <c r="F27" i="37"/>
  <c r="F24" i="37"/>
  <c r="F19" i="37"/>
  <c r="F18" i="37" s="1"/>
  <c r="F16" i="37"/>
  <c r="F251" i="37" l="1"/>
  <c r="F91" i="37"/>
  <c r="F159" i="37"/>
  <c r="F127" i="37"/>
  <c r="F181" i="37"/>
  <c r="F34" i="37"/>
  <c r="F84" i="37"/>
  <c r="F168" i="37"/>
  <c r="F269" i="37"/>
  <c r="F217" i="37"/>
  <c r="F43" i="37"/>
  <c r="F144" i="37"/>
  <c r="F23" i="37"/>
  <c r="F70" i="37"/>
  <c r="F108" i="37"/>
  <c r="F191" i="37"/>
  <c r="F250" i="37"/>
  <c r="F69" i="37" l="1"/>
  <c r="F143" i="37"/>
  <c r="J289" i="37" l="1"/>
  <c r="J288" i="37" s="1"/>
  <c r="J287" i="37" s="1"/>
  <c r="J284" i="37"/>
  <c r="J283" i="37" s="1"/>
  <c r="J282" i="37" s="1"/>
  <c r="J275" i="37"/>
  <c r="J273" i="37"/>
  <c r="J266" i="37"/>
  <c r="J265" i="37" s="1"/>
  <c r="J263" i="37"/>
  <c r="J261" i="37"/>
  <c r="J258" i="37"/>
  <c r="J254" i="37"/>
  <c r="J252" i="37"/>
  <c r="J244" i="37"/>
  <c r="J243" i="37" s="1"/>
  <c r="J242" i="37" s="1"/>
  <c r="J14" i="37"/>
  <c r="G289" i="37"/>
  <c r="G288" i="37" s="1"/>
  <c r="G287" i="37" s="1"/>
  <c r="G284" i="37"/>
  <c r="G283" i="37" s="1"/>
  <c r="G282" i="37" s="1"/>
  <c r="G279" i="37"/>
  <c r="G277" i="37"/>
  <c r="G275" i="37"/>
  <c r="G273" i="37"/>
  <c r="G270" i="37"/>
  <c r="G269" i="37" s="1"/>
  <c r="G266" i="37"/>
  <c r="G265" i="37" s="1"/>
  <c r="G263" i="37"/>
  <c r="G261" i="37"/>
  <c r="G258" i="37"/>
  <c r="G254" i="37"/>
  <c r="G252" i="37"/>
  <c r="G247" i="37"/>
  <c r="G246" i="37" s="1"/>
  <c r="G244" i="37"/>
  <c r="G243" i="37" s="1"/>
  <c r="G233" i="37"/>
  <c r="G232" i="37" s="1"/>
  <c r="G229" i="37"/>
  <c r="G226" i="37"/>
  <c r="G223" i="37"/>
  <c r="G220" i="37"/>
  <c r="G218" i="37"/>
  <c r="G215" i="37"/>
  <c r="G214" i="37" s="1"/>
  <c r="G211" i="37"/>
  <c r="G207" i="37"/>
  <c r="G202" i="37"/>
  <c r="G200" i="37"/>
  <c r="G198" i="37"/>
  <c r="G196" i="37"/>
  <c r="G194" i="37"/>
  <c r="G192" i="37"/>
  <c r="G189" i="37"/>
  <c r="G187" i="37"/>
  <c r="G185" i="37"/>
  <c r="G182" i="37"/>
  <c r="G179" i="37"/>
  <c r="G175" i="37"/>
  <c r="G173" i="37"/>
  <c r="G171" i="37"/>
  <c r="G169" i="37"/>
  <c r="G166" i="37"/>
  <c r="G164" i="37"/>
  <c r="G162" i="37"/>
  <c r="G160" i="37"/>
  <c r="G157" i="37"/>
  <c r="G155" i="37"/>
  <c r="G153" i="37"/>
  <c r="G151" i="37"/>
  <c r="G149" i="37"/>
  <c r="G147" i="37"/>
  <c r="G145" i="37"/>
  <c r="G139" i="37"/>
  <c r="G137" i="37"/>
  <c r="G135" i="37"/>
  <c r="G132" i="37"/>
  <c r="G130" i="37"/>
  <c r="G128" i="37"/>
  <c r="G120" i="37"/>
  <c r="G119" i="37" s="1"/>
  <c r="G116" i="37"/>
  <c r="G115" i="37" s="1"/>
  <c r="G113" i="37"/>
  <c r="G111" i="37"/>
  <c r="G109" i="37"/>
  <c r="G106" i="37"/>
  <c r="G104" i="37"/>
  <c r="G102" i="37"/>
  <c r="G100" i="37"/>
  <c r="G98" i="37"/>
  <c r="G96" i="37"/>
  <c r="G94" i="37"/>
  <c r="G92" i="37"/>
  <c r="G89" i="37"/>
  <c r="G85" i="37"/>
  <c r="G82" i="37"/>
  <c r="G80" i="37"/>
  <c r="G78" i="37"/>
  <c r="G76" i="37"/>
  <c r="G74" i="37"/>
  <c r="G71" i="37"/>
  <c r="G66" i="37"/>
  <c r="G65" i="37" s="1"/>
  <c r="G58" i="37"/>
  <c r="G56" i="37"/>
  <c r="G48" i="37"/>
  <c r="G46" i="37"/>
  <c r="G44" i="37"/>
  <c r="G38" i="37"/>
  <c r="G35" i="37"/>
  <c r="G32" i="37"/>
  <c r="G30" i="37"/>
  <c r="G27" i="37"/>
  <c r="G24" i="37"/>
  <c r="G21" i="37"/>
  <c r="G19" i="37"/>
  <c r="G16" i="37"/>
  <c r="G34" i="37" l="1"/>
  <c r="G84" i="37"/>
  <c r="J260" i="37"/>
  <c r="J251" i="37"/>
  <c r="G260" i="37"/>
  <c r="J13" i="37"/>
  <c r="G242" i="37"/>
  <c r="J272" i="37"/>
  <c r="G217" i="37"/>
  <c r="G108" i="37"/>
  <c r="G18" i="37"/>
  <c r="G43" i="37"/>
  <c r="G70" i="37"/>
  <c r="G181" i="37"/>
  <c r="G191" i="37"/>
  <c r="G272" i="37"/>
  <c r="G23" i="37"/>
  <c r="G251" i="37"/>
  <c r="G159" i="37"/>
  <c r="G127" i="37"/>
  <c r="G168" i="37"/>
  <c r="G91" i="37"/>
  <c r="G144" i="37"/>
  <c r="J250" i="37" l="1"/>
  <c r="G250" i="37"/>
  <c r="G143" i="37"/>
  <c r="G69" i="37"/>
  <c r="I171" i="37"/>
  <c r="I27" i="37"/>
  <c r="I14" i="37"/>
  <c r="I16" i="37"/>
  <c r="I19" i="37"/>
  <c r="I21" i="37"/>
  <c r="I24" i="37"/>
  <c r="I30" i="37"/>
  <c r="I32" i="37"/>
  <c r="I35" i="37"/>
  <c r="I38" i="37"/>
  <c r="I48" i="37"/>
  <c r="I46" i="37"/>
  <c r="I58" i="37"/>
  <c r="I66" i="37"/>
  <c r="I65" i="37" s="1"/>
  <c r="I71" i="37"/>
  <c r="I76" i="37"/>
  <c r="I74" i="37"/>
  <c r="I85" i="37"/>
  <c r="I82" i="37"/>
  <c r="I80" i="37"/>
  <c r="I78" i="37"/>
  <c r="I100" i="37"/>
  <c r="I89" i="37"/>
  <c r="I106" i="37"/>
  <c r="I104" i="37"/>
  <c r="I102" i="37"/>
  <c r="I111" i="37"/>
  <c r="I109" i="37"/>
  <c r="I120" i="37"/>
  <c r="I119" i="37" s="1"/>
  <c r="I116" i="37"/>
  <c r="I115" i="37" s="1"/>
  <c r="I113" i="37"/>
  <c r="I132" i="37"/>
  <c r="I130" i="37"/>
  <c r="I128" i="37"/>
  <c r="I139" i="37"/>
  <c r="I137" i="37"/>
  <c r="I135" i="37"/>
  <c r="I145" i="37"/>
  <c r="I147" i="37"/>
  <c r="I149" i="37"/>
  <c r="I151" i="37"/>
  <c r="I155" i="37"/>
  <c r="I157" i="37"/>
  <c r="I160" i="37"/>
  <c r="I162" i="37"/>
  <c r="I169" i="37"/>
  <c r="I166" i="37"/>
  <c r="I164" i="37"/>
  <c r="I182" i="37"/>
  <c r="I179" i="37"/>
  <c r="I175" i="37"/>
  <c r="I187" i="37"/>
  <c r="I192" i="37"/>
  <c r="I189" i="37"/>
  <c r="I194" i="37"/>
  <c r="I196" i="37"/>
  <c r="I198" i="37"/>
  <c r="I202" i="37"/>
  <c r="I200" i="37"/>
  <c r="I207" i="37"/>
  <c r="I211" i="37"/>
  <c r="I215" i="37"/>
  <c r="I214" i="37" s="1"/>
  <c r="I218" i="37"/>
  <c r="I233" i="37"/>
  <c r="I232" i="37" s="1"/>
  <c r="I220" i="37"/>
  <c r="I223" i="37"/>
  <c r="I229" i="37"/>
  <c r="I244" i="37"/>
  <c r="I243" i="37" s="1"/>
  <c r="I242" i="37" s="1"/>
  <c r="I252" i="37"/>
  <c r="I254" i="37"/>
  <c r="I258" i="37"/>
  <c r="I261" i="37"/>
  <c r="I263" i="37"/>
  <c r="I266" i="37"/>
  <c r="I265" i="37" s="1"/>
  <c r="I273" i="37"/>
  <c r="I275" i="37"/>
  <c r="I284" i="37"/>
  <c r="I283" i="37" s="1"/>
  <c r="I282" i="37" s="1"/>
  <c r="I289" i="37"/>
  <c r="I288" i="37" s="1"/>
  <c r="I287" i="37" s="1"/>
  <c r="I272" i="37" l="1"/>
  <c r="I108" i="37"/>
  <c r="I23" i="37"/>
  <c r="I34" i="37"/>
  <c r="I181" i="37"/>
  <c r="I159" i="37"/>
  <c r="I13" i="37"/>
  <c r="I168" i="37"/>
  <c r="I144" i="37"/>
  <c r="I260" i="37"/>
  <c r="I191" i="37"/>
  <c r="I84" i="37"/>
  <c r="I18" i="37"/>
  <c r="I251" i="37"/>
  <c r="I217" i="37"/>
  <c r="I70" i="37"/>
  <c r="I127" i="37"/>
  <c r="I250" i="37" l="1"/>
  <c r="I143" i="37"/>
  <c r="H289" i="37" l="1"/>
  <c r="H288" i="37" s="1"/>
  <c r="H287" i="37" s="1"/>
  <c r="H126" i="37"/>
  <c r="H125" i="37" s="1"/>
  <c r="H59" i="37"/>
  <c r="H57" i="37"/>
  <c r="I45" i="37" l="1"/>
  <c r="J45" i="37" s="1"/>
  <c r="J44" i="37" s="1"/>
  <c r="J43" i="37" s="1"/>
  <c r="K290" i="37"/>
  <c r="K289" i="37" s="1"/>
  <c r="K288" i="37" s="1"/>
  <c r="K287" i="37" s="1"/>
  <c r="I44" i="37" l="1"/>
  <c r="I43" i="37" s="1"/>
  <c r="I12" i="37" s="1"/>
  <c r="J12" i="37"/>
  <c r="H248" i="37" l="1"/>
  <c r="F14" i="37" l="1"/>
  <c r="G14" i="37"/>
  <c r="K267" i="37" l="1"/>
  <c r="G13" i="37"/>
  <c r="F13" i="37"/>
  <c r="G12" i="37" l="1"/>
  <c r="F12" i="37"/>
  <c r="F10" i="37" s="1"/>
  <c r="G10" i="37" l="1"/>
  <c r="K59" i="37"/>
  <c r="H179" i="37" l="1"/>
  <c r="K180" i="37" l="1"/>
  <c r="K179" i="37" s="1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6" i="37"/>
  <c r="H65" i="37" s="1"/>
  <c r="K73" i="37"/>
  <c r="H74" i="37"/>
  <c r="H76" i="37"/>
  <c r="H78" i="37"/>
  <c r="H80" i="37"/>
  <c r="H82" i="37"/>
  <c r="K87" i="37"/>
  <c r="K88" i="37"/>
  <c r="H89" i="37"/>
  <c r="H93" i="37"/>
  <c r="H95" i="37"/>
  <c r="H97" i="37"/>
  <c r="H99" i="37"/>
  <c r="H100" i="37"/>
  <c r="H102" i="37"/>
  <c r="H104" i="37"/>
  <c r="H106" i="37"/>
  <c r="H109" i="37"/>
  <c r="H111" i="37"/>
  <c r="H113" i="37"/>
  <c r="K118" i="37"/>
  <c r="K122" i="37"/>
  <c r="H128" i="37"/>
  <c r="H130" i="37"/>
  <c r="K134" i="37"/>
  <c r="H135" i="37"/>
  <c r="H137" i="37"/>
  <c r="K141" i="37"/>
  <c r="H145" i="37"/>
  <c r="H147" i="37"/>
  <c r="H149" i="37"/>
  <c r="H151" i="37"/>
  <c r="H153" i="37"/>
  <c r="H155" i="37"/>
  <c r="H157" i="37"/>
  <c r="H160" i="37"/>
  <c r="H162" i="37"/>
  <c r="H164" i="37"/>
  <c r="H166" i="37"/>
  <c r="H169" i="37"/>
  <c r="H171" i="37"/>
  <c r="H174" i="37"/>
  <c r="H173" i="37" s="1"/>
  <c r="K177" i="37"/>
  <c r="K178" i="37"/>
  <c r="K184" i="37"/>
  <c r="H186" i="37"/>
  <c r="H185" i="37" s="1"/>
  <c r="H187" i="37"/>
  <c r="H189" i="37"/>
  <c r="H192" i="37"/>
  <c r="H194" i="37"/>
  <c r="H196" i="37"/>
  <c r="H198" i="37"/>
  <c r="H200" i="37"/>
  <c r="K204" i="37"/>
  <c r="K205" i="37"/>
  <c r="K206" i="37"/>
  <c r="K209" i="37"/>
  <c r="K210" i="37"/>
  <c r="K213" i="37"/>
  <c r="H215" i="37"/>
  <c r="H214" i="37" s="1"/>
  <c r="H218" i="37"/>
  <c r="K222" i="37"/>
  <c r="K225" i="37"/>
  <c r="H227" i="37"/>
  <c r="H228" i="37"/>
  <c r="K228" i="37" s="1"/>
  <c r="K231" i="37"/>
  <c r="K235" i="37"/>
  <c r="H244" i="37"/>
  <c r="H243" i="37" s="1"/>
  <c r="H247" i="37"/>
  <c r="H246" i="37" s="1"/>
  <c r="H252" i="37"/>
  <c r="K256" i="37"/>
  <c r="K257" i="37"/>
  <c r="H258" i="37"/>
  <c r="H261" i="37"/>
  <c r="H263" i="37"/>
  <c r="H266" i="37"/>
  <c r="H265" i="37" s="1"/>
  <c r="H271" i="37"/>
  <c r="H270" i="37" s="1"/>
  <c r="H269" i="37" s="1"/>
  <c r="H273" i="37"/>
  <c r="H275" i="37"/>
  <c r="H278" i="37"/>
  <c r="H277" i="37" s="1"/>
  <c r="H280" i="37"/>
  <c r="H279" i="37" s="1"/>
  <c r="H284" i="37"/>
  <c r="H283" i="37" s="1"/>
  <c r="H282" i="37" s="1"/>
  <c r="H14" i="37"/>
  <c r="H98" i="37" l="1"/>
  <c r="I98" i="37"/>
  <c r="H96" i="37"/>
  <c r="I96" i="37"/>
  <c r="H94" i="37"/>
  <c r="I94" i="37"/>
  <c r="H92" i="37"/>
  <c r="I92" i="37"/>
  <c r="H226" i="37"/>
  <c r="H242" i="37"/>
  <c r="H233" i="37"/>
  <c r="H232" i="37" s="1"/>
  <c r="H220" i="37"/>
  <c r="H211" i="37"/>
  <c r="H175" i="37"/>
  <c r="H168" i="37" s="1"/>
  <c r="H139" i="37"/>
  <c r="H132" i="37"/>
  <c r="H58" i="37"/>
  <c r="H35" i="37"/>
  <c r="H27" i="37"/>
  <c r="H18" i="37"/>
  <c r="H13" i="37"/>
  <c r="H260" i="37"/>
  <c r="H207" i="37"/>
  <c r="H229" i="37"/>
  <c r="H223" i="37"/>
  <c r="H272" i="37"/>
  <c r="H202" i="37"/>
  <c r="H159" i="37"/>
  <c r="H116" i="37"/>
  <c r="H115" i="37" s="1"/>
  <c r="H254" i="37"/>
  <c r="H251" i="37" s="1"/>
  <c r="H182" i="37"/>
  <c r="H181" i="37" s="1"/>
  <c r="H120" i="37"/>
  <c r="H119" i="37" s="1"/>
  <c r="H108" i="37"/>
  <c r="H144" i="37"/>
  <c r="H48" i="37"/>
  <c r="H71" i="37"/>
  <c r="H70" i="37" s="1"/>
  <c r="H85" i="37"/>
  <c r="H38" i="37"/>
  <c r="H24" i="37"/>
  <c r="K268" i="37"/>
  <c r="K266" i="37" s="1"/>
  <c r="K265" i="37" s="1"/>
  <c r="K230" i="37"/>
  <c r="K229" i="37" s="1"/>
  <c r="K216" i="37"/>
  <c r="K215" i="37" s="1"/>
  <c r="K214" i="37" s="1"/>
  <c r="K197" i="37"/>
  <c r="K196" i="37" s="1"/>
  <c r="K264" i="37"/>
  <c r="K263" i="37" s="1"/>
  <c r="K203" i="37"/>
  <c r="K202" i="37" s="1"/>
  <c r="K161" i="37"/>
  <c r="K160" i="37" s="1"/>
  <c r="K152" i="37"/>
  <c r="K151" i="37" s="1"/>
  <c r="K131" i="37"/>
  <c r="K130" i="37" s="1"/>
  <c r="K121" i="37"/>
  <c r="K120" i="37" s="1"/>
  <c r="K103" i="37"/>
  <c r="K102" i="37" s="1"/>
  <c r="K81" i="37"/>
  <c r="K80" i="37" s="1"/>
  <c r="K274" i="37"/>
  <c r="K273" i="37" s="1"/>
  <c r="K262" i="37"/>
  <c r="K261" i="37" s="1"/>
  <c r="K234" i="37"/>
  <c r="K233" i="37" s="1"/>
  <c r="K232" i="37" s="1"/>
  <c r="K221" i="37"/>
  <c r="K220" i="37" s="1"/>
  <c r="K212" i="37"/>
  <c r="K211" i="37" s="1"/>
  <c r="K201" i="37"/>
  <c r="K200" i="37" s="1"/>
  <c r="K167" i="37"/>
  <c r="K166" i="37" s="1"/>
  <c r="K158" i="37"/>
  <c r="K157" i="37" s="1"/>
  <c r="K136" i="37"/>
  <c r="K135" i="37" s="1"/>
  <c r="K129" i="37"/>
  <c r="K128" i="37" s="1"/>
  <c r="K110" i="37"/>
  <c r="K109" i="37" s="1"/>
  <c r="K101" i="37"/>
  <c r="K100" i="37" s="1"/>
  <c r="K79" i="37"/>
  <c r="K78" i="37" s="1"/>
  <c r="K72" i="37"/>
  <c r="K71" i="37" s="1"/>
  <c r="K280" i="37"/>
  <c r="K279" i="37" s="1"/>
  <c r="K271" i="37"/>
  <c r="K270" i="37" s="1"/>
  <c r="K269" i="37" s="1"/>
  <c r="K259" i="37"/>
  <c r="K258" i="37" s="1"/>
  <c r="K253" i="37"/>
  <c r="K252" i="37" s="1"/>
  <c r="K240" i="37"/>
  <c r="K239" i="37" s="1"/>
  <c r="K219" i="37"/>
  <c r="K218" i="37" s="1"/>
  <c r="K199" i="37"/>
  <c r="K198" i="37" s="1"/>
  <c r="K190" i="37"/>
  <c r="K189" i="37" s="1"/>
  <c r="K183" i="37"/>
  <c r="K182" i="37" s="1"/>
  <c r="K174" i="37"/>
  <c r="K173" i="37" s="1"/>
  <c r="K165" i="37"/>
  <c r="K164" i="37" s="1"/>
  <c r="K156" i="37"/>
  <c r="K155" i="37" s="1"/>
  <c r="K148" i="37"/>
  <c r="K147" i="37" s="1"/>
  <c r="K140" i="37"/>
  <c r="K139" i="37" s="1"/>
  <c r="K126" i="37"/>
  <c r="K125" i="37" s="1"/>
  <c r="K117" i="37"/>
  <c r="K116" i="37" s="1"/>
  <c r="K115" i="37" s="1"/>
  <c r="K107" i="37"/>
  <c r="K106" i="37" s="1"/>
  <c r="K90" i="37"/>
  <c r="K89" i="37" s="1"/>
  <c r="K86" i="37"/>
  <c r="K85" i="37" s="1"/>
  <c r="K77" i="37"/>
  <c r="K76" i="37" s="1"/>
  <c r="K172" i="37"/>
  <c r="K171" i="37" s="1"/>
  <c r="K163" i="37"/>
  <c r="K162" i="37" s="1"/>
  <c r="K154" i="37"/>
  <c r="K153" i="37" s="1"/>
  <c r="K146" i="37"/>
  <c r="K145" i="37" s="1"/>
  <c r="K138" i="37"/>
  <c r="K137" i="37" s="1"/>
  <c r="K133" i="37"/>
  <c r="K132" i="37" s="1"/>
  <c r="K114" i="37"/>
  <c r="K113" i="37" s="1"/>
  <c r="K105" i="37"/>
  <c r="K104" i="37" s="1"/>
  <c r="K83" i="37"/>
  <c r="K82" i="37" s="1"/>
  <c r="K75" i="37"/>
  <c r="K74" i="37" s="1"/>
  <c r="K238" i="37"/>
  <c r="K237" i="37" s="1"/>
  <c r="K276" i="37"/>
  <c r="K275" i="37" s="1"/>
  <c r="K245" i="37"/>
  <c r="K244" i="37" s="1"/>
  <c r="K243" i="37" s="1"/>
  <c r="K186" i="37"/>
  <c r="K185" i="37" s="1"/>
  <c r="K112" i="37"/>
  <c r="K111" i="37" s="1"/>
  <c r="K278" i="37"/>
  <c r="K277" i="37" s="1"/>
  <c r="K248" i="37"/>
  <c r="K247" i="37" s="1"/>
  <c r="K246" i="37" s="1"/>
  <c r="K224" i="37"/>
  <c r="K223" i="37" s="1"/>
  <c r="K188" i="37"/>
  <c r="K187" i="37" s="1"/>
  <c r="K285" i="37"/>
  <c r="K284" i="37" s="1"/>
  <c r="K283" i="37" s="1"/>
  <c r="K282" i="37" s="1"/>
  <c r="K208" i="37"/>
  <c r="K207" i="37" s="1"/>
  <c r="K195" i="37"/>
  <c r="K194" i="37" s="1"/>
  <c r="K170" i="37"/>
  <c r="K169" i="37" s="1"/>
  <c r="K255" i="37"/>
  <c r="K254" i="37" s="1"/>
  <c r="K227" i="37"/>
  <c r="K226" i="37" s="1"/>
  <c r="K193" i="37"/>
  <c r="K192" i="37" s="1"/>
  <c r="K176" i="37"/>
  <c r="K175" i="37" s="1"/>
  <c r="K150" i="37"/>
  <c r="K149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6" i="37"/>
  <c r="K65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K119" i="37" l="1"/>
  <c r="K97" i="37"/>
  <c r="K96" i="37" s="1"/>
  <c r="K93" i="37"/>
  <c r="K92" i="37" s="1"/>
  <c r="J96" i="37"/>
  <c r="J94" i="37"/>
  <c r="J98" i="37"/>
  <c r="J92" i="37"/>
  <c r="H91" i="37"/>
  <c r="K95" i="37"/>
  <c r="K94" i="37" s="1"/>
  <c r="I91" i="37"/>
  <c r="K99" i="37"/>
  <c r="K98" i="37" s="1"/>
  <c r="H250" i="37"/>
  <c r="H191" i="37"/>
  <c r="H43" i="37"/>
  <c r="H34" i="37"/>
  <c r="H127" i="37"/>
  <c r="K242" i="37"/>
  <c r="H217" i="37"/>
  <c r="K260" i="37"/>
  <c r="K168" i="37"/>
  <c r="K144" i="37"/>
  <c r="K191" i="37"/>
  <c r="K84" i="37"/>
  <c r="K236" i="37"/>
  <c r="K251" i="37"/>
  <c r="K108" i="37"/>
  <c r="K159" i="37"/>
  <c r="K127" i="37"/>
  <c r="K181" i="37"/>
  <c r="K43" i="37"/>
  <c r="K34" i="37"/>
  <c r="K217" i="37"/>
  <c r="K272" i="37"/>
  <c r="K70" i="37"/>
  <c r="H84" i="37"/>
  <c r="H23" i="37"/>
  <c r="K18" i="37"/>
  <c r="K23" i="37"/>
  <c r="K13" i="37"/>
  <c r="J91" i="37" l="1"/>
  <c r="J69" i="37" s="1"/>
  <c r="K91" i="37"/>
  <c r="K69" i="37" s="1"/>
  <c r="I69" i="37"/>
  <c r="K250" i="37"/>
  <c r="H69" i="37"/>
  <c r="H143" i="37"/>
  <c r="K143" i="37"/>
  <c r="H12" i="37"/>
  <c r="K12" i="37"/>
  <c r="J10" i="37" l="1"/>
  <c r="I10" i="37"/>
  <c r="H10" i="37"/>
  <c r="K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<sst xmlns="http://schemas.openxmlformats.org/spreadsheetml/2006/main" count="533" uniqueCount="316">
  <si>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</si>
  <si>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</si>
  <si>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</si>
  <si>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</si>
  <si>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</si>
  <si>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</si>
  <si>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</si>
  <si>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</si>
  <si>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</si>
  <si>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</si>
  <si>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</si>
  <si>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</si>
  <si>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</si>
  <si>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</si>
  <si>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</si>
  <si>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</si>
  <si>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</si>
  <si>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</si>
  <si>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</si>
  <si>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</si>
  <si>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</si>
  <si>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</si>
  <si>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</si>
  <si>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</si>
  <si>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</si>
  <si>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</si>
  <si>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</si>
  <si>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</si>
  <si>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</si>
  <si>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</si>
  <si>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</si>
  <si>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</si>
  <si>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</si>
  <si>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</si>
  <si>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</si>
  <si>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</si>
  <si>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</si>
  <si>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</si>
  <si>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</si>
  <si>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</si>
  <si>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</si>
  <si>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</si>
  <si>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</si>
  <si>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</si>
  <si>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</si>
  <si>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</si>
  <si>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</si>
  <si>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</si>
  <si>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</si>
  <si>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</si>
  <si>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</si>
  <si>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</si>
  <si>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</si>
  <si>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</si>
  <si>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</si>
  <si>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</si>
  <si>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</si>
  <si>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</si>
  <si>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</si>
  <si>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</si>
  <si>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</si>
  <si>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</si>
  <si>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</si>
  <si>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</si>
  <si>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</si>
  <si>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</si>
  <si>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</si>
  <si>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</si>
  <si>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</si>
  <si>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</si>
  <si>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</si>
  <si>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</si>
  <si>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</si>
  <si>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</si>
  <si>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</si>
  <si>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</si>
  <si>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</si>
  <si>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</si>
  <si>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</si>
  <si>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</si>
  <si>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</si>
  <si>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</si>
  <si>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</si>
  <si>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</si>
  <si>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</si>
  <si>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</si>
  <si>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</si>
  <si>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</si>
  <si>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</si>
  <si>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</si>
  <si>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</si>
  <si>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</si>
  <si>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</si>
  <si>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</si>
  <si>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</si>
  <si>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</si>
  <si>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</si>
  <si>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</si>
  <si>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</si>
  <si>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</si>
  <si>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</si>
  <si>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</si>
  <si>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</si>
  <si>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</si>
  <si>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</si>
  <si>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</si>
  <si>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</si>
  <si>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</si>
  <si>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</si>
  <si>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</si>
  <si>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</si>
  <si>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</si>
  <si>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</si>
  <si>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</si>
  <si>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</si>
  <si>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</si>
  <si>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</si>
  <si>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</si>
  <si>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</si>
  <si>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</si>
  <si>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</si>
  <si>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</si>
  <si>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</si>
  <si>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</si>
  <si>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</si>
  <si>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</si>
  <si>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</si>
  <si>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</si>
  <si>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</si>
  <si>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</si>
  <si>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</si>
  <si>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</si>
  <si>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</si>
  <si>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</si>
  <si>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</si>
  <si>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</si>
  <si>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</si>
  <si>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</si>
  <si>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</si>
  <si>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</si>
  <si>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</si>
  <si>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</si>
  <si>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</si>
  <si>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</si>
  <si>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</si>
  <si>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</si>
  <si>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</si>
  <si>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</si>
  <si>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</si>
  <si>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</si>
  <si>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</si>
  <si>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</si>
  <si>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</si>
  <si>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</si>
  <si>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</si>
  <si>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</si>
  <si>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</si>
  <si>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</si>
  <si>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</si>
  <si>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</si>
  <si>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</si>
  <si>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</si>
  <si>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</si>
  <si>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</si>
  <si>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</si>
  <si>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</si>
  <si>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</si>
  <si>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</si>
  <si>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</si>
  <si>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</si>
  <si>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</si>
  <si>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</si>
  <si>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</si>
  <si>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</si>
  <si>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</si>
  <si>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</si>
  <si>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</si>
  <si>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</si>
  <si>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</si>
  <si>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</si>
  <si>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</si>
  <si>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</si>
  <si>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</si>
  <si>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</si>
  <si>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</si>
  <si>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</si>
  <si>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</si>
  <si>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</si>
  <si>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</si>
  <si>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</si>
  <si>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</si>
  <si>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</si>
  <si>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</si>
  <si>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</si>
  <si>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</si>
  <si>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</si>
  <si>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</si>
  <si>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</si>
  <si>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</si>
  <si>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</si>
  <si>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</si>
  <si>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</si>
  <si>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</si>
  <si>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</si>
  <si>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</si>
  <si>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</si>
  <si>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</si>
  <si>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</si>
  <si>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</si>
  <si>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</si>
  <si>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</si>
  <si>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</si>
  <si>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</si>
  <si>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</si>
  <si>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</si>
  <si>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</si>
  <si>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</si>
  <si>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</si>
  <si>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</si>
  <si>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</si>
  <si>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</si>
  <si>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</si>
  <si>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</si>
  <si>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</si>
  <si>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</si>
  <si>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</si>
  <si>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</si>
  <si>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</si>
  <si>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</si>
  <si>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</si>
  <si>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</si>
  <si>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</si>
  <si>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</si>
  <si>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</si>
  <si>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</si>
  <si>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</si>
  <si>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</si>
  <si>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</si>
  <si>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</si>
  <si>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</si>
  <si>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</si>
  <si>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</si>
  <si>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</si>
  <si>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</si>
  <si>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</si>
  <si>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</si>
  <si>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</si>
  <si>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</si>
  <si>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</si>
  <si>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</si>
  <si>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</si>
  <si>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</si>
  <si>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</si>
  <si>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</si>
  <si>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</si>
  <si>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</si>
  <si>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</si>
  <si>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</si>
  <si>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</si>
  <si>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Clasificación por Objeto del Gasto (Partida Específica)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</si>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</sst>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12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8" fontId="0" fillId="0" borderId="8" xfId="0" applyNumberFormat="1" applyFont="1" applyBorder="1" applyAlignment="1" applyProtection="1">
      <alignment horizontal="center" vertical="top"/>
      <protection locked="0"/>
    </xf>
    <xf numFmtId="168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/>
    <xf numFmtId="0" fontId="12" fillId="0" borderId="14" xfId="0" applyFont="1" applyFill="1" applyBorder="1" applyAlignment="1"/>
    <xf numFmtId="0" fontId="12" fillId="0" borderId="15" xfId="0" applyFont="1" applyFill="1" applyBorder="1" applyAlignment="1">
      <alignment vertical="top"/>
    </xf>
    <xf numFmtId="0" fontId="0" fillId="0" borderId="9" xfId="0" applyFont="1" applyFill="1" applyBorder="1" applyAlignment="1"/>
    <xf numFmtId="0" fontId="0" fillId="0" borderId="11" xfId="0" applyFont="1" applyFill="1" applyBorder="1" applyAlignment="1"/>
    <xf numFmtId="168" fontId="0" fillId="0" borderId="11" xfId="0" applyNumberFormat="1" applyFont="1" applyFill="1" applyBorder="1" applyAlignment="1" applyProtection="1">
      <alignment horizontal="center" vertical="top"/>
      <protection locked="0"/>
    </xf>
    <xf numFmtId="168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/>
    <xf numFmtId="168" fontId="0" fillId="0" borderId="17" xfId="0" applyNumberFormat="1" applyFont="1" applyBorder="1" applyAlignment="1" applyProtection="1">
      <alignment horizontal="right" vertical="top"/>
      <protection locked="0"/>
    </xf>
    <xf numFmtId="168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horizontal="left"/>
    </xf>
    <xf numFmtId="168" fontId="0" fillId="0" borderId="8" xfId="0" applyNumberFormat="1" applyFont="1" applyBorder="1" applyAlignment="1" applyProtection="1">
      <alignment horizontal="right" vertical="top"/>
      <protection locked="0"/>
    </xf>
    <xf numFmtId="168" fontId="0" fillId="0" borderId="9" xfId="0" applyNumberFormat="1" applyFont="1" applyBorder="1" applyAlignment="1" applyProtection="1">
      <alignment horizontal="left" vertical="top" wrapText="1"/>
      <protection locked="0"/>
    </xf>
    <xf numFmtId="168" fontId="0" fillId="0" borderId="14" xfId="0" applyNumberFormat="1" applyFont="1" applyBorder="1" applyAlignment="1" applyProtection="1">
      <alignment horizontal="right" vertical="top"/>
      <protection locked="0"/>
    </xf>
    <xf numFmtId="168" fontId="0" fillId="0" borderId="14" xfId="0" applyNumberFormat="1" applyFont="1" applyBorder="1" applyAlignment="1" applyProtection="1">
      <alignment horizontal="left" vertical="top" wrapText="1"/>
      <protection locked="0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>
      <alignment horizontal="left" vertical="top" wrapText="1"/>
    </xf>
    <xf numFmtId="168" fontId="0" fillId="0" borderId="13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8" borderId="17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8" fontId="0" fillId="0" borderId="20" xfId="0" applyNumberFormat="1" applyFont="1" applyBorder="1" applyAlignment="1" applyProtection="1">
      <alignment horizontal="right" vertical="top"/>
      <protection locked="0"/>
    </xf>
    <xf numFmtId="168" fontId="0" fillId="0" borderId="21" xfId="0" applyNumberFormat="1" applyFont="1" applyBorder="1" applyAlignment="1" applyProtection="1">
      <alignment horizontal="left" vertical="top" wrapText="1"/>
      <protection locked="0"/>
    </xf>
    <xf numFmtId="40" fontId="12" fillId="0" borderId="16" xfId="0" applyNumberFormat="1" applyFont="1" applyFill="1" applyBorder="1" applyAlignment="1" applyProtection="1">
      <alignment vertical="top"/>
      <protection locked="0"/>
    </xf>
    <xf numFmtId="40" fontId="12" fillId="7" borderId="16" xfId="0" applyNumberFormat="1" applyFont="1" applyFill="1" applyBorder="1" applyAlignment="1" applyProtection="1">
      <alignment vertical="top"/>
      <protection locked="0"/>
    </xf>
    <xf numFmtId="40" fontId="0" fillId="8" borderId="16" xfId="0" applyNumberFormat="1" applyFont="1" applyFill="1" applyBorder="1" applyAlignment="1" applyProtection="1">
      <alignment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0" fontId="15" fillId="9" borderId="5" xfId="0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/>
    </xf>
    <xf numFmtId="0" fontId="12" fillId="8" borderId="13" xfId="0" applyFont="1" applyFill="1" applyBorder="1" applyAlignment="1"/>
    <xf numFmtId="0" fontId="12" fillId="8" borderId="14" xfId="0" applyFont="1" applyFill="1" applyBorder="1" applyAlignment="1"/>
    <xf numFmtId="0" fontId="12" fillId="8" borderId="15" xfId="0" applyFont="1" applyFill="1" applyBorder="1" applyAlignment="1">
      <alignment vertical="top"/>
    </xf>
    <xf numFmtId="0" fontId="0" fillId="8" borderId="13" xfId="0" applyFont="1" applyFill="1" applyBorder="1" applyAlignment="1"/>
    <xf numFmtId="0" fontId="0" fillId="8" borderId="15" xfId="0" applyFont="1" applyFill="1" applyBorder="1" applyAlignment="1">
      <alignment vertical="top"/>
    </xf>
    <xf numFmtId="0" fontId="12" fillId="7" borderId="17" xfId="0" applyFont="1" applyFill="1" applyBorder="1" applyAlignment="1">
      <alignment horizontal="left"/>
    </xf>
    <xf numFmtId="0" fontId="12" fillId="7" borderId="13" xfId="0" applyFont="1" applyFill="1" applyBorder="1" applyAlignment="1"/>
    <xf numFmtId="0" fontId="12" fillId="7" borderId="14" xfId="0" applyFont="1" applyFill="1" applyBorder="1" applyAlignment="1"/>
    <xf numFmtId="0" fontId="12" fillId="7" borderId="15" xfId="0" applyFont="1" applyFill="1" applyBorder="1" applyAlignment="1">
      <alignment vertical="top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/>
    <xf numFmtId="40" fontId="12" fillId="8" borderId="16" xfId="0" applyNumberFormat="1" applyFont="1" applyFill="1" applyBorder="1" applyAlignment="1" applyProtection="1">
      <alignment vertical="top"/>
    </xf>
    <xf numFmtId="40" fontId="12" fillId="0" borderId="16" xfId="0" applyNumberFormat="1" applyFont="1" applyFill="1" applyBorder="1" applyAlignment="1" applyProtection="1">
      <alignment vertical="top"/>
    </xf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40" fontId="0" fillId="0" borderId="28" xfId="0" applyNumberFormat="1" applyFont="1" applyBorder="1" applyAlignment="1" applyProtection="1">
      <alignment vertical="top"/>
      <protection locked="0"/>
    </xf>
    <xf numFmtId="40" fontId="12" fillId="8" borderId="29" xfId="0" applyNumberFormat="1" applyFont="1" applyFill="1" applyBorder="1" applyAlignment="1" applyProtection="1">
      <alignment vertical="top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12" fillId="0" borderId="29" xfId="0" applyNumberFormat="1" applyFont="1" applyFill="1" applyBorder="1" applyAlignment="1" applyProtection="1">
      <alignment vertical="top"/>
      <protection locked="0"/>
    </xf>
    <xf numFmtId="40" fontId="12" fillId="7" borderId="29" xfId="0" applyNumberFormat="1" applyFont="1" applyFill="1" applyBorder="1" applyAlignment="1" applyProtection="1">
      <alignment vertical="top"/>
      <protection locked="0"/>
    </xf>
    <xf numFmtId="40" fontId="0" fillId="8" borderId="29" xfId="0" applyNumberFormat="1" applyFont="1" applyFill="1" applyBorder="1" applyAlignment="1" applyProtection="1">
      <alignment vertical="top"/>
      <protection locked="0"/>
    </xf>
    <xf numFmtId="40" fontId="12" fillId="0" borderId="30" xfId="0" applyNumberFormat="1" applyFont="1" applyFill="1" applyBorder="1" applyAlignment="1" applyProtection="1">
      <alignment vertical="top"/>
      <protection locked="0"/>
    </xf>
    <xf numFmtId="0" fontId="0" fillId="0" borderId="31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6" xfId="0" applyFont="1" applyFill="1" applyBorder="1" applyAlignment="1">
      <alignment horizontal="left"/>
    </xf>
    <xf numFmtId="168" fontId="0" fillId="0" borderId="6" xfId="0" applyNumberFormat="1" applyFont="1" applyBorder="1" applyAlignment="1" applyProtection="1">
      <alignment horizontal="right" vertical="top"/>
      <protection locked="0"/>
    </xf>
    <xf numFmtId="168" fontId="0" fillId="0" borderId="6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40" fontId="0" fillId="0" borderId="33" xfId="0" applyNumberFormat="1" applyFont="1" applyFill="1" applyBorder="1" applyAlignment="1" applyProtection="1">
      <alignment vertical="top"/>
      <protection locked="0"/>
    </xf>
    <xf numFmtId="40" fontId="0" fillId="0" borderId="18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Fill="1" applyBorder="1" applyAlignment="1">
      <alignment vertical="top"/>
    </xf>
    <xf numFmtId="40" fontId="18" fillId="0" borderId="0" xfId="0" applyNumberFormat="1" applyFont="1" applyBorder="1" applyAlignment="1">
      <alignment vertical="top" wrapText="1" readingOrder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296</xdr:row>
      <xdr:rowOff>9525</xdr:rowOff>
    </xdr:from>
    <xdr:to>
      <xdr:col>10</xdr:col>
      <xdr:colOff>790575</xdr:colOff>
      <xdr:row>300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296</xdr:row>
      <xdr:rowOff>9525</xdr:rowOff>
    </xdr:from>
    <xdr:to>
      <xdr:col>7</xdr:col>
      <xdr:colOff>409574</xdr:colOff>
      <xdr:row>301</xdr:row>
      <xdr:rowOff>76200</xdr:rowOff>
    </xdr:to>
    <xdr:sp macro="" textlink="">
      <xdr:nvSpPr>
        <xdr:cNvPr id="5" name="4 CuadroTexto"/>
        <xdr:cNvSpPr txBox="1"/>
      </xdr:nvSpPr>
      <xdr:spPr>
        <a:xfrm>
          <a:off x="4238624" y="49596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296</xdr:row>
      <xdr:rowOff>9525</xdr:rowOff>
    </xdr:from>
    <xdr:to>
      <xdr:col>3</xdr:col>
      <xdr:colOff>647700</xdr:colOff>
      <xdr:row>301</xdr:row>
      <xdr:rowOff>85725</xdr:rowOff>
    </xdr:to>
    <xdr:sp macro="" textlink="">
      <xdr:nvSpPr>
        <xdr:cNvPr id="6" name="5 CuadroTexto"/>
        <xdr:cNvSpPr txBox="1"/>
      </xdr:nvSpPr>
      <xdr:spPr>
        <a:xfrm>
          <a:off x="57150" y="49596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8" t="s">
        <v>0</v>
      </c>
      <c r="B2" s="108"/>
      <c r="C2" s="108"/>
      <c r="D2" s="108"/>
      <c r="E2" s="13" t="e">
        <f>#REF!</f>
        <v>#REF!</v>
      </c>
    </row>
    <row r="3" spans="1:5" x14ac:dyDescent="0.25">
      <c r="A3" s="108" t="s">
        <v>2</v>
      </c>
      <c r="B3" s="108"/>
      <c r="C3" s="108"/>
      <c r="D3" s="108"/>
      <c r="E3" s="13" t="e">
        <f>#REF!</f>
        <v>#REF!</v>
      </c>
    </row>
    <row r="4" spans="1:5" x14ac:dyDescent="0.25">
      <c r="A4" s="108" t="s">
        <v>1</v>
      </c>
      <c r="B4" s="108"/>
      <c r="C4" s="108"/>
      <c r="D4" s="108"/>
      <c r="E4" s="14"/>
    </row>
    <row r="5" spans="1:5" x14ac:dyDescent="0.25">
      <c r="A5" s="108" t="s">
        <v>70</v>
      </c>
      <c r="B5" s="108"/>
      <c r="C5" s="108"/>
      <c r="D5" s="108"/>
      <c r="E5" t="s">
        <v>68</v>
      </c>
    </row>
    <row r="6" spans="1:5" x14ac:dyDescent="0.25">
      <c r="A6" s="6"/>
      <c r="B6" s="6"/>
      <c r="C6" s="103" t="s">
        <v>3</v>
      </c>
      <c r="D6" s="103"/>
      <c r="E6" s="1">
        <v>2013</v>
      </c>
    </row>
    <row r="7" spans="1:5" x14ac:dyDescent="0.25">
      <c r="A7" s="99" t="s">
        <v>66</v>
      </c>
      <c r="B7" s="100" t="s">
        <v>6</v>
      </c>
      <c r="C7" s="101" t="s">
        <v>8</v>
      </c>
      <c r="D7" s="101"/>
      <c r="E7" s="8" t="e">
        <f>#REF!</f>
        <v>#REF!</v>
      </c>
    </row>
    <row r="8" spans="1:5" x14ac:dyDescent="0.25">
      <c r="A8" s="99"/>
      <c r="B8" s="100"/>
      <c r="C8" s="101" t="s">
        <v>10</v>
      </c>
      <c r="D8" s="101"/>
      <c r="E8" s="8" t="e">
        <f>#REF!</f>
        <v>#REF!</v>
      </c>
    </row>
    <row r="9" spans="1:5" x14ac:dyDescent="0.25">
      <c r="A9" s="99"/>
      <c r="B9" s="100"/>
      <c r="C9" s="101" t="s">
        <v>12</v>
      </c>
      <c r="D9" s="101"/>
      <c r="E9" s="8" t="e">
        <f>#REF!</f>
        <v>#REF!</v>
      </c>
    </row>
    <row r="10" spans="1:5" x14ac:dyDescent="0.25">
      <c r="A10" s="99"/>
      <c r="B10" s="100"/>
      <c r="C10" s="101" t="s">
        <v>14</v>
      </c>
      <c r="D10" s="101"/>
      <c r="E10" s="8" t="e">
        <f>#REF!</f>
        <v>#REF!</v>
      </c>
    </row>
    <row r="11" spans="1:5" x14ac:dyDescent="0.25">
      <c r="A11" s="99"/>
      <c r="B11" s="100"/>
      <c r="C11" s="101" t="s">
        <v>16</v>
      </c>
      <c r="D11" s="101"/>
      <c r="E11" s="8" t="e">
        <f>#REF!</f>
        <v>#REF!</v>
      </c>
    </row>
    <row r="12" spans="1:5" x14ac:dyDescent="0.25">
      <c r="A12" s="99"/>
      <c r="B12" s="100"/>
      <c r="C12" s="101" t="s">
        <v>18</v>
      </c>
      <c r="D12" s="101"/>
      <c r="E12" s="8" t="e">
        <f>#REF!</f>
        <v>#REF!</v>
      </c>
    </row>
    <row r="13" spans="1:5" x14ac:dyDescent="0.25">
      <c r="A13" s="99"/>
      <c r="B13" s="100"/>
      <c r="C13" s="101" t="s">
        <v>20</v>
      </c>
      <c r="D13" s="101"/>
      <c r="E13" s="8" t="e">
        <f>#REF!</f>
        <v>#REF!</v>
      </c>
    </row>
    <row r="14" spans="1:5" ht="15.75" thickBot="1" x14ac:dyDescent="0.3">
      <c r="A14" s="99"/>
      <c r="B14" s="4"/>
      <c r="C14" s="102" t="s">
        <v>23</v>
      </c>
      <c r="D14" s="102"/>
      <c r="E14" s="9" t="e">
        <f>#REF!</f>
        <v>#REF!</v>
      </c>
    </row>
    <row r="15" spans="1:5" x14ac:dyDescent="0.25">
      <c r="A15" s="99"/>
      <c r="B15" s="100" t="s">
        <v>25</v>
      </c>
      <c r="C15" s="101" t="s">
        <v>27</v>
      </c>
      <c r="D15" s="101"/>
      <c r="E15" s="8" t="e">
        <f>#REF!</f>
        <v>#REF!</v>
      </c>
    </row>
    <row r="16" spans="1:5" x14ac:dyDescent="0.25">
      <c r="A16" s="99"/>
      <c r="B16" s="100"/>
      <c r="C16" s="101" t="s">
        <v>29</v>
      </c>
      <c r="D16" s="101"/>
      <c r="E16" s="8" t="e">
        <f>#REF!</f>
        <v>#REF!</v>
      </c>
    </row>
    <row r="17" spans="1:5" x14ac:dyDescent="0.25">
      <c r="A17" s="99"/>
      <c r="B17" s="100"/>
      <c r="C17" s="101" t="s">
        <v>31</v>
      </c>
      <c r="D17" s="101"/>
      <c r="E17" s="8" t="e">
        <f>#REF!</f>
        <v>#REF!</v>
      </c>
    </row>
    <row r="18" spans="1:5" x14ac:dyDescent="0.25">
      <c r="A18" s="99"/>
      <c r="B18" s="100"/>
      <c r="C18" s="101" t="s">
        <v>33</v>
      </c>
      <c r="D18" s="101"/>
      <c r="E18" s="8" t="e">
        <f>#REF!</f>
        <v>#REF!</v>
      </c>
    </row>
    <row r="19" spans="1:5" x14ac:dyDescent="0.25">
      <c r="A19" s="99"/>
      <c r="B19" s="100"/>
      <c r="C19" s="101" t="s">
        <v>35</v>
      </c>
      <c r="D19" s="101"/>
      <c r="E19" s="8" t="e">
        <f>#REF!</f>
        <v>#REF!</v>
      </c>
    </row>
    <row r="20" spans="1:5" x14ac:dyDescent="0.25">
      <c r="A20" s="99"/>
      <c r="B20" s="100"/>
      <c r="C20" s="101" t="s">
        <v>37</v>
      </c>
      <c r="D20" s="101"/>
      <c r="E20" s="8" t="e">
        <f>#REF!</f>
        <v>#REF!</v>
      </c>
    </row>
    <row r="21" spans="1:5" x14ac:dyDescent="0.25">
      <c r="A21" s="99"/>
      <c r="B21" s="100"/>
      <c r="C21" s="101" t="s">
        <v>39</v>
      </c>
      <c r="D21" s="101"/>
      <c r="E21" s="8" t="e">
        <f>#REF!</f>
        <v>#REF!</v>
      </c>
    </row>
    <row r="22" spans="1:5" x14ac:dyDescent="0.25">
      <c r="A22" s="99"/>
      <c r="B22" s="100"/>
      <c r="C22" s="101" t="s">
        <v>40</v>
      </c>
      <c r="D22" s="101"/>
      <c r="E22" s="8" t="e">
        <f>#REF!</f>
        <v>#REF!</v>
      </c>
    </row>
    <row r="23" spans="1:5" x14ac:dyDescent="0.25">
      <c r="A23" s="99"/>
      <c r="B23" s="100"/>
      <c r="C23" s="101" t="s">
        <v>42</v>
      </c>
      <c r="D23" s="101"/>
      <c r="E23" s="8" t="e">
        <f>#REF!</f>
        <v>#REF!</v>
      </c>
    </row>
    <row r="24" spans="1:5" ht="15.75" thickBot="1" x14ac:dyDescent="0.3">
      <c r="A24" s="99"/>
      <c r="B24" s="4"/>
      <c r="C24" s="102" t="s">
        <v>44</v>
      </c>
      <c r="D24" s="102"/>
      <c r="E24" s="9" t="e">
        <f>#REF!</f>
        <v>#REF!</v>
      </c>
    </row>
    <row r="25" spans="1:5" ht="15.75" thickBot="1" x14ac:dyDescent="0.3">
      <c r="A25" s="99"/>
      <c r="B25" s="2"/>
      <c r="C25" s="102" t="s">
        <v>46</v>
      </c>
      <c r="D25" s="102"/>
      <c r="E25" s="9" t="e">
        <f>#REF!</f>
        <v>#REF!</v>
      </c>
    </row>
    <row r="26" spans="1:5" x14ac:dyDescent="0.25">
      <c r="A26" s="99" t="s">
        <v>67</v>
      </c>
      <c r="B26" s="100" t="s">
        <v>7</v>
      </c>
      <c r="C26" s="101" t="s">
        <v>9</v>
      </c>
      <c r="D26" s="101"/>
      <c r="E26" s="8" t="e">
        <f>#REF!</f>
        <v>#REF!</v>
      </c>
    </row>
    <row r="27" spans="1:5" x14ac:dyDescent="0.25">
      <c r="A27" s="99"/>
      <c r="B27" s="100"/>
      <c r="C27" s="101" t="s">
        <v>11</v>
      </c>
      <c r="D27" s="101"/>
      <c r="E27" s="8" t="e">
        <f>#REF!</f>
        <v>#REF!</v>
      </c>
    </row>
    <row r="28" spans="1:5" x14ac:dyDescent="0.25">
      <c r="A28" s="99"/>
      <c r="B28" s="100"/>
      <c r="C28" s="101" t="s">
        <v>13</v>
      </c>
      <c r="D28" s="101"/>
      <c r="E28" s="8" t="e">
        <f>#REF!</f>
        <v>#REF!</v>
      </c>
    </row>
    <row r="29" spans="1:5" x14ac:dyDescent="0.25">
      <c r="A29" s="99"/>
      <c r="B29" s="100"/>
      <c r="C29" s="101" t="s">
        <v>15</v>
      </c>
      <c r="D29" s="101"/>
      <c r="E29" s="8" t="e">
        <f>#REF!</f>
        <v>#REF!</v>
      </c>
    </row>
    <row r="30" spans="1:5" x14ac:dyDescent="0.25">
      <c r="A30" s="99"/>
      <c r="B30" s="100"/>
      <c r="C30" s="101" t="s">
        <v>17</v>
      </c>
      <c r="D30" s="101"/>
      <c r="E30" s="8" t="e">
        <f>#REF!</f>
        <v>#REF!</v>
      </c>
    </row>
    <row r="31" spans="1:5" x14ac:dyDescent="0.25">
      <c r="A31" s="99"/>
      <c r="B31" s="100"/>
      <c r="C31" s="101" t="s">
        <v>19</v>
      </c>
      <c r="D31" s="101"/>
      <c r="E31" s="8" t="e">
        <f>#REF!</f>
        <v>#REF!</v>
      </c>
    </row>
    <row r="32" spans="1:5" x14ac:dyDescent="0.25">
      <c r="A32" s="99"/>
      <c r="B32" s="100"/>
      <c r="C32" s="101" t="s">
        <v>21</v>
      </c>
      <c r="D32" s="101"/>
      <c r="E32" s="8" t="e">
        <f>#REF!</f>
        <v>#REF!</v>
      </c>
    </row>
    <row r="33" spans="1:5" x14ac:dyDescent="0.25">
      <c r="A33" s="99"/>
      <c r="B33" s="100"/>
      <c r="C33" s="101" t="s">
        <v>22</v>
      </c>
      <c r="D33" s="101"/>
      <c r="E33" s="8" t="e">
        <f>#REF!</f>
        <v>#REF!</v>
      </c>
    </row>
    <row r="34" spans="1:5" ht="15.75" thickBot="1" x14ac:dyDescent="0.3">
      <c r="A34" s="99"/>
      <c r="B34" s="4"/>
      <c r="C34" s="102" t="s">
        <v>24</v>
      </c>
      <c r="D34" s="102"/>
      <c r="E34" s="9" t="e">
        <f>#REF!</f>
        <v>#REF!</v>
      </c>
    </row>
    <row r="35" spans="1:5" x14ac:dyDescent="0.25">
      <c r="A35" s="99"/>
      <c r="B35" s="100" t="s">
        <v>26</v>
      </c>
      <c r="C35" s="101" t="s">
        <v>28</v>
      </c>
      <c r="D35" s="101"/>
      <c r="E35" s="8" t="e">
        <f>#REF!</f>
        <v>#REF!</v>
      </c>
    </row>
    <row r="36" spans="1:5" x14ac:dyDescent="0.25">
      <c r="A36" s="99"/>
      <c r="B36" s="100"/>
      <c r="C36" s="101" t="s">
        <v>30</v>
      </c>
      <c r="D36" s="101"/>
      <c r="E36" s="8" t="e">
        <f>#REF!</f>
        <v>#REF!</v>
      </c>
    </row>
    <row r="37" spans="1:5" x14ac:dyDescent="0.25">
      <c r="A37" s="99"/>
      <c r="B37" s="100"/>
      <c r="C37" s="101" t="s">
        <v>32</v>
      </c>
      <c r="D37" s="101"/>
      <c r="E37" s="8" t="e">
        <f>#REF!</f>
        <v>#REF!</v>
      </c>
    </row>
    <row r="38" spans="1:5" x14ac:dyDescent="0.25">
      <c r="A38" s="99"/>
      <c r="B38" s="100"/>
      <c r="C38" s="101" t="s">
        <v>34</v>
      </c>
      <c r="D38" s="101"/>
      <c r="E38" s="8" t="e">
        <f>#REF!</f>
        <v>#REF!</v>
      </c>
    </row>
    <row r="39" spans="1:5" x14ac:dyDescent="0.25">
      <c r="A39" s="99"/>
      <c r="B39" s="100"/>
      <c r="C39" s="101" t="s">
        <v>36</v>
      </c>
      <c r="D39" s="101"/>
      <c r="E39" s="8" t="e">
        <f>#REF!</f>
        <v>#REF!</v>
      </c>
    </row>
    <row r="40" spans="1:5" x14ac:dyDescent="0.25">
      <c r="A40" s="99"/>
      <c r="B40" s="100"/>
      <c r="C40" s="101" t="s">
        <v>38</v>
      </c>
      <c r="D40" s="101"/>
      <c r="E40" s="8" t="e">
        <f>#REF!</f>
        <v>#REF!</v>
      </c>
    </row>
    <row r="41" spans="1:5" ht="15.75" thickBot="1" x14ac:dyDescent="0.3">
      <c r="A41" s="99"/>
      <c r="B41" s="2"/>
      <c r="C41" s="102" t="s">
        <v>41</v>
      </c>
      <c r="D41" s="102"/>
      <c r="E41" s="9" t="e">
        <f>#REF!</f>
        <v>#REF!</v>
      </c>
    </row>
    <row r="42" spans="1:5" ht="15.75" thickBot="1" x14ac:dyDescent="0.3">
      <c r="A42" s="99"/>
      <c r="B42" s="2"/>
      <c r="C42" s="102" t="s">
        <v>43</v>
      </c>
      <c r="D42" s="102"/>
      <c r="E42" s="9" t="e">
        <f>#REF!</f>
        <v>#REF!</v>
      </c>
    </row>
    <row r="43" spans="1:5" x14ac:dyDescent="0.25">
      <c r="A43" s="3"/>
      <c r="B43" s="100" t="s">
        <v>45</v>
      </c>
      <c r="C43" s="104" t="s">
        <v>47</v>
      </c>
      <c r="D43" s="104"/>
      <c r="E43" s="10" t="e">
        <f>#REF!</f>
        <v>#REF!</v>
      </c>
    </row>
    <row r="44" spans="1:5" x14ac:dyDescent="0.25">
      <c r="A44" s="3"/>
      <c r="B44" s="100"/>
      <c r="C44" s="101" t="s">
        <v>48</v>
      </c>
      <c r="D44" s="101"/>
      <c r="E44" s="8" t="e">
        <f>#REF!</f>
        <v>#REF!</v>
      </c>
    </row>
    <row r="45" spans="1:5" x14ac:dyDescent="0.25">
      <c r="A45" s="3"/>
      <c r="B45" s="100"/>
      <c r="C45" s="101" t="s">
        <v>49</v>
      </c>
      <c r="D45" s="101"/>
      <c r="E45" s="8" t="e">
        <f>#REF!</f>
        <v>#REF!</v>
      </c>
    </row>
    <row r="46" spans="1:5" x14ac:dyDescent="0.25">
      <c r="A46" s="3"/>
      <c r="B46" s="100"/>
      <c r="C46" s="101" t="s">
        <v>50</v>
      </c>
      <c r="D46" s="101"/>
      <c r="E46" s="8" t="e">
        <f>#REF!</f>
        <v>#REF!</v>
      </c>
    </row>
    <row r="47" spans="1:5" x14ac:dyDescent="0.25">
      <c r="A47" s="3"/>
      <c r="B47" s="100"/>
      <c r="C47" s="104" t="s">
        <v>51</v>
      </c>
      <c r="D47" s="104"/>
      <c r="E47" s="10" t="e">
        <f>#REF!</f>
        <v>#REF!</v>
      </c>
    </row>
    <row r="48" spans="1:5" x14ac:dyDescent="0.25">
      <c r="A48" s="3"/>
      <c r="B48" s="100"/>
      <c r="C48" s="101" t="s">
        <v>52</v>
      </c>
      <c r="D48" s="101"/>
      <c r="E48" s="8" t="e">
        <f>#REF!</f>
        <v>#REF!</v>
      </c>
    </row>
    <row r="49" spans="1:5" x14ac:dyDescent="0.25">
      <c r="A49" s="3"/>
      <c r="B49" s="100"/>
      <c r="C49" s="101" t="s">
        <v>53</v>
      </c>
      <c r="D49" s="101"/>
      <c r="E49" s="8" t="e">
        <f>#REF!</f>
        <v>#REF!</v>
      </c>
    </row>
    <row r="50" spans="1:5" x14ac:dyDescent="0.25">
      <c r="A50" s="3"/>
      <c r="B50" s="100"/>
      <c r="C50" s="101" t="s">
        <v>54</v>
      </c>
      <c r="D50" s="101"/>
      <c r="E50" s="8" t="e">
        <f>#REF!</f>
        <v>#REF!</v>
      </c>
    </row>
    <row r="51" spans="1:5" x14ac:dyDescent="0.25">
      <c r="A51" s="3"/>
      <c r="B51" s="100"/>
      <c r="C51" s="101" t="s">
        <v>55</v>
      </c>
      <c r="D51" s="101"/>
      <c r="E51" s="8" t="e">
        <f>#REF!</f>
        <v>#REF!</v>
      </c>
    </row>
    <row r="52" spans="1:5" x14ac:dyDescent="0.25">
      <c r="A52" s="3"/>
      <c r="B52" s="100"/>
      <c r="C52" s="101" t="s">
        <v>56</v>
      </c>
      <c r="D52" s="101"/>
      <c r="E52" s="8" t="e">
        <f>#REF!</f>
        <v>#REF!</v>
      </c>
    </row>
    <row r="53" spans="1:5" x14ac:dyDescent="0.25">
      <c r="A53" s="3"/>
      <c r="B53" s="100"/>
      <c r="C53" s="104" t="s">
        <v>57</v>
      </c>
      <c r="D53" s="104"/>
      <c r="E53" s="10" t="e">
        <f>#REF!</f>
        <v>#REF!</v>
      </c>
    </row>
    <row r="54" spans="1:5" x14ac:dyDescent="0.25">
      <c r="A54" s="3"/>
      <c r="B54" s="100"/>
      <c r="C54" s="101" t="s">
        <v>58</v>
      </c>
      <c r="D54" s="101"/>
      <c r="E54" s="8" t="e">
        <f>#REF!</f>
        <v>#REF!</v>
      </c>
    </row>
    <row r="55" spans="1:5" x14ac:dyDescent="0.25">
      <c r="A55" s="3"/>
      <c r="B55" s="100"/>
      <c r="C55" s="101" t="s">
        <v>59</v>
      </c>
      <c r="D55" s="101"/>
      <c r="E55" s="8" t="e">
        <f>#REF!</f>
        <v>#REF!</v>
      </c>
    </row>
    <row r="56" spans="1:5" ht="15.75" thickBot="1" x14ac:dyDescent="0.3">
      <c r="A56" s="3"/>
      <c r="B56" s="100"/>
      <c r="C56" s="102" t="s">
        <v>60</v>
      </c>
      <c r="D56" s="102"/>
      <c r="E56" s="9" t="e">
        <f>#REF!</f>
        <v>#REF!</v>
      </c>
    </row>
    <row r="57" spans="1:5" ht="15.75" thickBot="1" x14ac:dyDescent="0.3">
      <c r="A57" s="3"/>
      <c r="B57" s="2"/>
      <c r="C57" s="102" t="s">
        <v>61</v>
      </c>
      <c r="D57" s="102"/>
      <c r="E57" s="9" t="e">
        <f>#REF!</f>
        <v>#REF!</v>
      </c>
    </row>
    <row r="58" spans="1:5" x14ac:dyDescent="0.25">
      <c r="A58" s="3"/>
      <c r="B58" s="2"/>
      <c r="C58" s="103" t="s">
        <v>3</v>
      </c>
      <c r="D58" s="103"/>
      <c r="E58" s="1">
        <v>2012</v>
      </c>
    </row>
    <row r="59" spans="1:5" x14ac:dyDescent="0.25">
      <c r="A59" s="99" t="s">
        <v>66</v>
      </c>
      <c r="B59" s="100" t="s">
        <v>6</v>
      </c>
      <c r="C59" s="101" t="s">
        <v>8</v>
      </c>
      <c r="D59" s="101"/>
      <c r="E59" s="8" t="e">
        <f>#REF!</f>
        <v>#REF!</v>
      </c>
    </row>
    <row r="60" spans="1:5" x14ac:dyDescent="0.25">
      <c r="A60" s="99"/>
      <c r="B60" s="100"/>
      <c r="C60" s="101" t="s">
        <v>10</v>
      </c>
      <c r="D60" s="101"/>
      <c r="E60" s="8" t="e">
        <f>#REF!</f>
        <v>#REF!</v>
      </c>
    </row>
    <row r="61" spans="1:5" x14ac:dyDescent="0.25">
      <c r="A61" s="99"/>
      <c r="B61" s="100"/>
      <c r="C61" s="101" t="s">
        <v>12</v>
      </c>
      <c r="D61" s="101"/>
      <c r="E61" s="8" t="e">
        <f>#REF!</f>
        <v>#REF!</v>
      </c>
    </row>
    <row r="62" spans="1:5" x14ac:dyDescent="0.25">
      <c r="A62" s="99"/>
      <c r="B62" s="100"/>
      <c r="C62" s="101" t="s">
        <v>14</v>
      </c>
      <c r="D62" s="101"/>
      <c r="E62" s="8" t="e">
        <f>#REF!</f>
        <v>#REF!</v>
      </c>
    </row>
    <row r="63" spans="1:5" x14ac:dyDescent="0.25">
      <c r="A63" s="99"/>
      <c r="B63" s="100"/>
      <c r="C63" s="101" t="s">
        <v>16</v>
      </c>
      <c r="D63" s="101"/>
      <c r="E63" s="8" t="e">
        <f>#REF!</f>
        <v>#REF!</v>
      </c>
    </row>
    <row r="64" spans="1:5" x14ac:dyDescent="0.25">
      <c r="A64" s="99"/>
      <c r="B64" s="100"/>
      <c r="C64" s="101" t="s">
        <v>18</v>
      </c>
      <c r="D64" s="101"/>
      <c r="E64" s="8" t="e">
        <f>#REF!</f>
        <v>#REF!</v>
      </c>
    </row>
    <row r="65" spans="1:5" x14ac:dyDescent="0.25">
      <c r="A65" s="99"/>
      <c r="B65" s="100"/>
      <c r="C65" s="101" t="s">
        <v>20</v>
      </c>
      <c r="D65" s="101"/>
      <c r="E65" s="8" t="e">
        <f>#REF!</f>
        <v>#REF!</v>
      </c>
    </row>
    <row r="66" spans="1:5" ht="15.75" thickBot="1" x14ac:dyDescent="0.3">
      <c r="A66" s="99"/>
      <c r="B66" s="4"/>
      <c r="C66" s="102" t="s">
        <v>23</v>
      </c>
      <c r="D66" s="102"/>
      <c r="E66" s="9" t="e">
        <f>#REF!</f>
        <v>#REF!</v>
      </c>
    </row>
    <row r="67" spans="1:5" x14ac:dyDescent="0.25">
      <c r="A67" s="99"/>
      <c r="B67" s="100" t="s">
        <v>25</v>
      </c>
      <c r="C67" s="101" t="s">
        <v>27</v>
      </c>
      <c r="D67" s="101"/>
      <c r="E67" s="8" t="e">
        <f>#REF!</f>
        <v>#REF!</v>
      </c>
    </row>
    <row r="68" spans="1:5" x14ac:dyDescent="0.25">
      <c r="A68" s="99"/>
      <c r="B68" s="100"/>
      <c r="C68" s="101" t="s">
        <v>29</v>
      </c>
      <c r="D68" s="101"/>
      <c r="E68" s="8" t="e">
        <f>#REF!</f>
        <v>#REF!</v>
      </c>
    </row>
    <row r="69" spans="1:5" x14ac:dyDescent="0.25">
      <c r="A69" s="99"/>
      <c r="B69" s="100"/>
      <c r="C69" s="101" t="s">
        <v>31</v>
      </c>
      <c r="D69" s="101"/>
      <c r="E69" s="8" t="e">
        <f>#REF!</f>
        <v>#REF!</v>
      </c>
    </row>
    <row r="70" spans="1:5" x14ac:dyDescent="0.25">
      <c r="A70" s="99"/>
      <c r="B70" s="100"/>
      <c r="C70" s="101" t="s">
        <v>33</v>
      </c>
      <c r="D70" s="101"/>
      <c r="E70" s="8" t="e">
        <f>#REF!</f>
        <v>#REF!</v>
      </c>
    </row>
    <row r="71" spans="1:5" x14ac:dyDescent="0.25">
      <c r="A71" s="99"/>
      <c r="B71" s="100"/>
      <c r="C71" s="101" t="s">
        <v>35</v>
      </c>
      <c r="D71" s="101"/>
      <c r="E71" s="8" t="e">
        <f>#REF!</f>
        <v>#REF!</v>
      </c>
    </row>
    <row r="72" spans="1:5" x14ac:dyDescent="0.25">
      <c r="A72" s="99"/>
      <c r="B72" s="100"/>
      <c r="C72" s="101" t="s">
        <v>37</v>
      </c>
      <c r="D72" s="101"/>
      <c r="E72" s="8" t="e">
        <f>#REF!</f>
        <v>#REF!</v>
      </c>
    </row>
    <row r="73" spans="1:5" x14ac:dyDescent="0.25">
      <c r="A73" s="99"/>
      <c r="B73" s="100"/>
      <c r="C73" s="101" t="s">
        <v>39</v>
      </c>
      <c r="D73" s="101"/>
      <c r="E73" s="8" t="e">
        <f>#REF!</f>
        <v>#REF!</v>
      </c>
    </row>
    <row r="74" spans="1:5" x14ac:dyDescent="0.25">
      <c r="A74" s="99"/>
      <c r="B74" s="100"/>
      <c r="C74" s="101" t="s">
        <v>40</v>
      </c>
      <c r="D74" s="101"/>
      <c r="E74" s="8" t="e">
        <f>#REF!</f>
        <v>#REF!</v>
      </c>
    </row>
    <row r="75" spans="1:5" x14ac:dyDescent="0.25">
      <c r="A75" s="99"/>
      <c r="B75" s="100"/>
      <c r="C75" s="101" t="s">
        <v>42</v>
      </c>
      <c r="D75" s="101"/>
      <c r="E75" s="8" t="e">
        <f>#REF!</f>
        <v>#REF!</v>
      </c>
    </row>
    <row r="76" spans="1:5" ht="15.75" thickBot="1" x14ac:dyDescent="0.3">
      <c r="A76" s="99"/>
      <c r="B76" s="4"/>
      <c r="C76" s="102" t="s">
        <v>44</v>
      </c>
      <c r="D76" s="102"/>
      <c r="E76" s="9" t="e">
        <f>#REF!</f>
        <v>#REF!</v>
      </c>
    </row>
    <row r="77" spans="1:5" ht="15.75" thickBot="1" x14ac:dyDescent="0.3">
      <c r="A77" s="99"/>
      <c r="B77" s="2"/>
      <c r="C77" s="102" t="s">
        <v>46</v>
      </c>
      <c r="D77" s="102"/>
      <c r="E77" s="9" t="e">
        <f>#REF!</f>
        <v>#REF!</v>
      </c>
    </row>
    <row r="78" spans="1:5" x14ac:dyDescent="0.25">
      <c r="A78" s="99" t="s">
        <v>67</v>
      </c>
      <c r="B78" s="100" t="s">
        <v>7</v>
      </c>
      <c r="C78" s="101" t="s">
        <v>9</v>
      </c>
      <c r="D78" s="101"/>
      <c r="E78" s="8" t="e">
        <f>#REF!</f>
        <v>#REF!</v>
      </c>
    </row>
    <row r="79" spans="1:5" x14ac:dyDescent="0.25">
      <c r="A79" s="99"/>
      <c r="B79" s="100"/>
      <c r="C79" s="101" t="s">
        <v>11</v>
      </c>
      <c r="D79" s="101"/>
      <c r="E79" s="8" t="e">
        <f>#REF!</f>
        <v>#REF!</v>
      </c>
    </row>
    <row r="80" spans="1:5" x14ac:dyDescent="0.25">
      <c r="A80" s="99"/>
      <c r="B80" s="100"/>
      <c r="C80" s="101" t="s">
        <v>13</v>
      </c>
      <c r="D80" s="101"/>
      <c r="E80" s="8" t="e">
        <f>#REF!</f>
        <v>#REF!</v>
      </c>
    </row>
    <row r="81" spans="1:5" x14ac:dyDescent="0.25">
      <c r="A81" s="99"/>
      <c r="B81" s="100"/>
      <c r="C81" s="101" t="s">
        <v>15</v>
      </c>
      <c r="D81" s="101"/>
      <c r="E81" s="8" t="e">
        <f>#REF!</f>
        <v>#REF!</v>
      </c>
    </row>
    <row r="82" spans="1:5" x14ac:dyDescent="0.25">
      <c r="A82" s="99"/>
      <c r="B82" s="100"/>
      <c r="C82" s="101" t="s">
        <v>17</v>
      </c>
      <c r="D82" s="101"/>
      <c r="E82" s="8" t="e">
        <f>#REF!</f>
        <v>#REF!</v>
      </c>
    </row>
    <row r="83" spans="1:5" x14ac:dyDescent="0.25">
      <c r="A83" s="99"/>
      <c r="B83" s="100"/>
      <c r="C83" s="101" t="s">
        <v>19</v>
      </c>
      <c r="D83" s="101"/>
      <c r="E83" s="8" t="e">
        <f>#REF!</f>
        <v>#REF!</v>
      </c>
    </row>
    <row r="84" spans="1:5" x14ac:dyDescent="0.25">
      <c r="A84" s="99"/>
      <c r="B84" s="100"/>
      <c r="C84" s="101" t="s">
        <v>21</v>
      </c>
      <c r="D84" s="101"/>
      <c r="E84" s="8" t="e">
        <f>#REF!</f>
        <v>#REF!</v>
      </c>
    </row>
    <row r="85" spans="1:5" x14ac:dyDescent="0.25">
      <c r="A85" s="99"/>
      <c r="B85" s="100"/>
      <c r="C85" s="101" t="s">
        <v>22</v>
      </c>
      <c r="D85" s="101"/>
      <c r="E85" s="8" t="e">
        <f>#REF!</f>
        <v>#REF!</v>
      </c>
    </row>
    <row r="86" spans="1:5" ht="15.75" thickBot="1" x14ac:dyDescent="0.3">
      <c r="A86" s="99"/>
      <c r="B86" s="4"/>
      <c r="C86" s="102" t="s">
        <v>24</v>
      </c>
      <c r="D86" s="102"/>
      <c r="E86" s="9" t="e">
        <f>#REF!</f>
        <v>#REF!</v>
      </c>
    </row>
    <row r="87" spans="1:5" x14ac:dyDescent="0.25">
      <c r="A87" s="99"/>
      <c r="B87" s="100" t="s">
        <v>26</v>
      </c>
      <c r="C87" s="101" t="s">
        <v>28</v>
      </c>
      <c r="D87" s="101"/>
      <c r="E87" s="8" t="e">
        <f>#REF!</f>
        <v>#REF!</v>
      </c>
    </row>
    <row r="88" spans="1:5" x14ac:dyDescent="0.25">
      <c r="A88" s="99"/>
      <c r="B88" s="100"/>
      <c r="C88" s="101" t="s">
        <v>30</v>
      </c>
      <c r="D88" s="101"/>
      <c r="E88" s="8" t="e">
        <f>#REF!</f>
        <v>#REF!</v>
      </c>
    </row>
    <row r="89" spans="1:5" x14ac:dyDescent="0.25">
      <c r="A89" s="99"/>
      <c r="B89" s="100"/>
      <c r="C89" s="101" t="s">
        <v>32</v>
      </c>
      <c r="D89" s="101"/>
      <c r="E89" s="8" t="e">
        <f>#REF!</f>
        <v>#REF!</v>
      </c>
    </row>
    <row r="90" spans="1:5" x14ac:dyDescent="0.25">
      <c r="A90" s="99"/>
      <c r="B90" s="100"/>
      <c r="C90" s="101" t="s">
        <v>34</v>
      </c>
      <c r="D90" s="101"/>
      <c r="E90" s="8" t="e">
        <f>#REF!</f>
        <v>#REF!</v>
      </c>
    </row>
    <row r="91" spans="1:5" x14ac:dyDescent="0.25">
      <c r="A91" s="99"/>
      <c r="B91" s="100"/>
      <c r="C91" s="101" t="s">
        <v>36</v>
      </c>
      <c r="D91" s="101"/>
      <c r="E91" s="8" t="e">
        <f>#REF!</f>
        <v>#REF!</v>
      </c>
    </row>
    <row r="92" spans="1:5" x14ac:dyDescent="0.25">
      <c r="A92" s="99"/>
      <c r="B92" s="100"/>
      <c r="C92" s="101" t="s">
        <v>38</v>
      </c>
      <c r="D92" s="101"/>
      <c r="E92" s="8" t="e">
        <f>#REF!</f>
        <v>#REF!</v>
      </c>
    </row>
    <row r="93" spans="1:5" ht="15.75" thickBot="1" x14ac:dyDescent="0.3">
      <c r="A93" s="99"/>
      <c r="B93" s="2"/>
      <c r="C93" s="102" t="s">
        <v>41</v>
      </c>
      <c r="D93" s="102"/>
      <c r="E93" s="9" t="e">
        <f>#REF!</f>
        <v>#REF!</v>
      </c>
    </row>
    <row r="94" spans="1:5" ht="15.75" thickBot="1" x14ac:dyDescent="0.3">
      <c r="A94" s="99"/>
      <c r="B94" s="2"/>
      <c r="C94" s="102" t="s">
        <v>43</v>
      </c>
      <c r="D94" s="102"/>
      <c r="E94" s="9" t="e">
        <f>#REF!</f>
        <v>#REF!</v>
      </c>
    </row>
    <row r="95" spans="1:5" x14ac:dyDescent="0.25">
      <c r="A95" s="3"/>
      <c r="B95" s="100" t="s">
        <v>45</v>
      </c>
      <c r="C95" s="104" t="s">
        <v>47</v>
      </c>
      <c r="D95" s="104"/>
      <c r="E95" s="10" t="e">
        <f>#REF!</f>
        <v>#REF!</v>
      </c>
    </row>
    <row r="96" spans="1:5" x14ac:dyDescent="0.25">
      <c r="A96" s="3"/>
      <c r="B96" s="100"/>
      <c r="C96" s="101" t="s">
        <v>48</v>
      </c>
      <c r="D96" s="101"/>
      <c r="E96" s="8" t="e">
        <f>#REF!</f>
        <v>#REF!</v>
      </c>
    </row>
    <row r="97" spans="1:5" x14ac:dyDescent="0.25">
      <c r="A97" s="3"/>
      <c r="B97" s="100"/>
      <c r="C97" s="101" t="s">
        <v>49</v>
      </c>
      <c r="D97" s="101"/>
      <c r="E97" s="8" t="e">
        <f>#REF!</f>
        <v>#REF!</v>
      </c>
    </row>
    <row r="98" spans="1:5" x14ac:dyDescent="0.25">
      <c r="A98" s="3"/>
      <c r="B98" s="100"/>
      <c r="C98" s="101" t="s">
        <v>50</v>
      </c>
      <c r="D98" s="101"/>
      <c r="E98" s="8" t="e">
        <f>#REF!</f>
        <v>#REF!</v>
      </c>
    </row>
    <row r="99" spans="1:5" x14ac:dyDescent="0.25">
      <c r="A99" s="3"/>
      <c r="B99" s="100"/>
      <c r="C99" s="104" t="s">
        <v>51</v>
      </c>
      <c r="D99" s="104"/>
      <c r="E99" s="10" t="e">
        <f>#REF!</f>
        <v>#REF!</v>
      </c>
    </row>
    <row r="100" spans="1:5" x14ac:dyDescent="0.25">
      <c r="A100" s="3"/>
      <c r="B100" s="100"/>
      <c r="C100" s="101" t="s">
        <v>52</v>
      </c>
      <c r="D100" s="101"/>
      <c r="E100" s="8" t="e">
        <f>#REF!</f>
        <v>#REF!</v>
      </c>
    </row>
    <row r="101" spans="1:5" x14ac:dyDescent="0.25">
      <c r="A101" s="3"/>
      <c r="B101" s="100"/>
      <c r="C101" s="101" t="s">
        <v>53</v>
      </c>
      <c r="D101" s="101"/>
      <c r="E101" s="8" t="e">
        <f>#REF!</f>
        <v>#REF!</v>
      </c>
    </row>
    <row r="102" spans="1:5" x14ac:dyDescent="0.25">
      <c r="A102" s="3"/>
      <c r="B102" s="100"/>
      <c r="C102" s="101" t="s">
        <v>54</v>
      </c>
      <c r="D102" s="101"/>
      <c r="E102" s="8" t="e">
        <f>#REF!</f>
        <v>#REF!</v>
      </c>
    </row>
    <row r="103" spans="1:5" x14ac:dyDescent="0.25">
      <c r="A103" s="3"/>
      <c r="B103" s="100"/>
      <c r="C103" s="101" t="s">
        <v>55</v>
      </c>
      <c r="D103" s="101"/>
      <c r="E103" s="8" t="e">
        <f>#REF!</f>
        <v>#REF!</v>
      </c>
    </row>
    <row r="104" spans="1:5" x14ac:dyDescent="0.25">
      <c r="A104" s="3"/>
      <c r="B104" s="100"/>
      <c r="C104" s="101" t="s">
        <v>56</v>
      </c>
      <c r="D104" s="101"/>
      <c r="E104" s="8" t="e">
        <f>#REF!</f>
        <v>#REF!</v>
      </c>
    </row>
    <row r="105" spans="1:5" x14ac:dyDescent="0.25">
      <c r="A105" s="3"/>
      <c r="B105" s="100"/>
      <c r="C105" s="104" t="s">
        <v>57</v>
      </c>
      <c r="D105" s="104"/>
      <c r="E105" s="10" t="e">
        <f>#REF!</f>
        <v>#REF!</v>
      </c>
    </row>
    <row r="106" spans="1:5" x14ac:dyDescent="0.25">
      <c r="A106" s="3"/>
      <c r="B106" s="100"/>
      <c r="C106" s="101" t="s">
        <v>58</v>
      </c>
      <c r="D106" s="101"/>
      <c r="E106" s="8" t="e">
        <f>#REF!</f>
        <v>#REF!</v>
      </c>
    </row>
    <row r="107" spans="1:5" x14ac:dyDescent="0.25">
      <c r="A107" s="3"/>
      <c r="B107" s="100"/>
      <c r="C107" s="101" t="s">
        <v>59</v>
      </c>
      <c r="D107" s="101"/>
      <c r="E107" s="8" t="e">
        <f>#REF!</f>
        <v>#REF!</v>
      </c>
    </row>
    <row r="108" spans="1:5" ht="15.75" thickBot="1" x14ac:dyDescent="0.3">
      <c r="A108" s="3"/>
      <c r="B108" s="100"/>
      <c r="C108" s="102" t="s">
        <v>60</v>
      </c>
      <c r="D108" s="102"/>
      <c r="E108" s="9" t="e">
        <f>#REF!</f>
        <v>#REF!</v>
      </c>
    </row>
    <row r="109" spans="1:5" ht="15.75" thickBot="1" x14ac:dyDescent="0.3">
      <c r="A109" s="3"/>
      <c r="B109" s="2"/>
      <c r="C109" s="102" t="s">
        <v>61</v>
      </c>
      <c r="D109" s="102"/>
      <c r="E109" s="9" t="e">
        <f>#REF!</f>
        <v>#REF!</v>
      </c>
    </row>
    <row r="110" spans="1:5" x14ac:dyDescent="0.25">
      <c r="A110" s="3"/>
      <c r="B110" s="2"/>
      <c r="C110" s="10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1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1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10"/>
      <c r="D113" s="5" t="s">
        <v>63</v>
      </c>
      <c r="E113" s="10" t="e">
        <f>#REF!</f>
        <v>#REF!</v>
      </c>
    </row>
    <row r="114" spans="1:5" x14ac:dyDescent="0.25">
      <c r="A114" s="108" t="s">
        <v>0</v>
      </c>
      <c r="B114" s="108"/>
      <c r="C114" s="108"/>
      <c r="D114" s="108"/>
      <c r="E114" s="13" t="e">
        <f>#REF!</f>
        <v>#REF!</v>
      </c>
    </row>
    <row r="115" spans="1:5" x14ac:dyDescent="0.25">
      <c r="A115" s="108" t="s">
        <v>2</v>
      </c>
      <c r="B115" s="108"/>
      <c r="C115" s="108"/>
      <c r="D115" s="108"/>
      <c r="E115" s="13" t="e">
        <f>#REF!</f>
        <v>#REF!</v>
      </c>
    </row>
    <row r="116" spans="1:5" x14ac:dyDescent="0.25">
      <c r="A116" s="108" t="s">
        <v>1</v>
      </c>
      <c r="B116" s="108"/>
      <c r="C116" s="108"/>
      <c r="D116" s="108"/>
      <c r="E116" s="14"/>
    </row>
    <row r="117" spans="1:5" x14ac:dyDescent="0.25">
      <c r="A117" s="108" t="s">
        <v>70</v>
      </c>
      <c r="B117" s="108"/>
      <c r="C117" s="108"/>
      <c r="D117" s="108"/>
      <c r="E117" t="s">
        <v>69</v>
      </c>
    </row>
    <row r="118" spans="1:5" x14ac:dyDescent="0.25">
      <c r="B118" s="105" t="s">
        <v>64</v>
      </c>
      <c r="C118" s="104" t="s">
        <v>4</v>
      </c>
      <c r="D118" s="104"/>
      <c r="E118" s="11" t="e">
        <f>#REF!</f>
        <v>#REF!</v>
      </c>
    </row>
    <row r="119" spans="1:5" x14ac:dyDescent="0.25">
      <c r="B119" s="105"/>
      <c r="C119" s="104" t="s">
        <v>6</v>
      </c>
      <c r="D119" s="104"/>
      <c r="E119" s="11" t="e">
        <f>#REF!</f>
        <v>#REF!</v>
      </c>
    </row>
    <row r="120" spans="1:5" x14ac:dyDescent="0.25">
      <c r="B120" s="105"/>
      <c r="C120" s="101" t="s">
        <v>8</v>
      </c>
      <c r="D120" s="101"/>
      <c r="E120" s="12" t="e">
        <f>#REF!</f>
        <v>#REF!</v>
      </c>
    </row>
    <row r="121" spans="1:5" x14ac:dyDescent="0.25">
      <c r="B121" s="105"/>
      <c r="C121" s="101" t="s">
        <v>10</v>
      </c>
      <c r="D121" s="101"/>
      <c r="E121" s="12" t="e">
        <f>#REF!</f>
        <v>#REF!</v>
      </c>
    </row>
    <row r="122" spans="1:5" x14ac:dyDescent="0.25">
      <c r="B122" s="105"/>
      <c r="C122" s="101" t="s">
        <v>12</v>
      </c>
      <c r="D122" s="101"/>
      <c r="E122" s="12" t="e">
        <f>#REF!</f>
        <v>#REF!</v>
      </c>
    </row>
    <row r="123" spans="1:5" x14ac:dyDescent="0.25">
      <c r="B123" s="105"/>
      <c r="C123" s="101" t="s">
        <v>14</v>
      </c>
      <c r="D123" s="101"/>
      <c r="E123" s="12" t="e">
        <f>#REF!</f>
        <v>#REF!</v>
      </c>
    </row>
    <row r="124" spans="1:5" x14ac:dyDescent="0.25">
      <c r="B124" s="105"/>
      <c r="C124" s="101" t="s">
        <v>16</v>
      </c>
      <c r="D124" s="101"/>
      <c r="E124" s="12" t="e">
        <f>#REF!</f>
        <v>#REF!</v>
      </c>
    </row>
    <row r="125" spans="1:5" x14ac:dyDescent="0.25">
      <c r="B125" s="105"/>
      <c r="C125" s="101" t="s">
        <v>18</v>
      </c>
      <c r="D125" s="101"/>
      <c r="E125" s="12" t="e">
        <f>#REF!</f>
        <v>#REF!</v>
      </c>
    </row>
    <row r="126" spans="1:5" x14ac:dyDescent="0.25">
      <c r="B126" s="105"/>
      <c r="C126" s="101" t="s">
        <v>20</v>
      </c>
      <c r="D126" s="101"/>
      <c r="E126" s="12" t="e">
        <f>#REF!</f>
        <v>#REF!</v>
      </c>
    </row>
    <row r="127" spans="1:5" x14ac:dyDescent="0.25">
      <c r="B127" s="105"/>
      <c r="C127" s="104" t="s">
        <v>25</v>
      </c>
      <c r="D127" s="104"/>
      <c r="E127" s="11" t="e">
        <f>#REF!</f>
        <v>#REF!</v>
      </c>
    </row>
    <row r="128" spans="1:5" x14ac:dyDescent="0.25">
      <c r="B128" s="105"/>
      <c r="C128" s="101" t="s">
        <v>27</v>
      </c>
      <c r="D128" s="101"/>
      <c r="E128" s="12" t="e">
        <f>#REF!</f>
        <v>#REF!</v>
      </c>
    </row>
    <row r="129" spans="2:5" x14ac:dyDescent="0.25">
      <c r="B129" s="105"/>
      <c r="C129" s="101" t="s">
        <v>29</v>
      </c>
      <c r="D129" s="101"/>
      <c r="E129" s="12" t="e">
        <f>#REF!</f>
        <v>#REF!</v>
      </c>
    </row>
    <row r="130" spans="2:5" x14ac:dyDescent="0.25">
      <c r="B130" s="105"/>
      <c r="C130" s="101" t="s">
        <v>31</v>
      </c>
      <c r="D130" s="101"/>
      <c r="E130" s="12" t="e">
        <f>#REF!</f>
        <v>#REF!</v>
      </c>
    </row>
    <row r="131" spans="2:5" x14ac:dyDescent="0.25">
      <c r="B131" s="105"/>
      <c r="C131" s="101" t="s">
        <v>33</v>
      </c>
      <c r="D131" s="101"/>
      <c r="E131" s="12" t="e">
        <f>#REF!</f>
        <v>#REF!</v>
      </c>
    </row>
    <row r="132" spans="2:5" x14ac:dyDescent="0.25">
      <c r="B132" s="105"/>
      <c r="C132" s="101" t="s">
        <v>35</v>
      </c>
      <c r="D132" s="101"/>
      <c r="E132" s="12" t="e">
        <f>#REF!</f>
        <v>#REF!</v>
      </c>
    </row>
    <row r="133" spans="2:5" x14ac:dyDescent="0.25">
      <c r="B133" s="105"/>
      <c r="C133" s="101" t="s">
        <v>37</v>
      </c>
      <c r="D133" s="101"/>
      <c r="E133" s="12" t="e">
        <f>#REF!</f>
        <v>#REF!</v>
      </c>
    </row>
    <row r="134" spans="2:5" x14ac:dyDescent="0.25">
      <c r="B134" s="105"/>
      <c r="C134" s="101" t="s">
        <v>39</v>
      </c>
      <c r="D134" s="101"/>
      <c r="E134" s="12" t="e">
        <f>#REF!</f>
        <v>#REF!</v>
      </c>
    </row>
    <row r="135" spans="2:5" x14ac:dyDescent="0.25">
      <c r="B135" s="105"/>
      <c r="C135" s="101" t="s">
        <v>40</v>
      </c>
      <c r="D135" s="101"/>
      <c r="E135" s="12" t="e">
        <f>#REF!</f>
        <v>#REF!</v>
      </c>
    </row>
    <row r="136" spans="2:5" x14ac:dyDescent="0.25">
      <c r="B136" s="105"/>
      <c r="C136" s="101" t="s">
        <v>42</v>
      </c>
      <c r="D136" s="101"/>
      <c r="E136" s="12" t="e">
        <f>#REF!</f>
        <v>#REF!</v>
      </c>
    </row>
    <row r="137" spans="2:5" x14ac:dyDescent="0.25">
      <c r="B137" s="105"/>
      <c r="C137" s="104" t="s">
        <v>5</v>
      </c>
      <c r="D137" s="104"/>
      <c r="E137" s="11" t="e">
        <f>#REF!</f>
        <v>#REF!</v>
      </c>
    </row>
    <row r="138" spans="2:5" x14ac:dyDescent="0.25">
      <c r="B138" s="105"/>
      <c r="C138" s="104" t="s">
        <v>7</v>
      </c>
      <c r="D138" s="104"/>
      <c r="E138" s="11" t="e">
        <f>#REF!</f>
        <v>#REF!</v>
      </c>
    </row>
    <row r="139" spans="2:5" x14ac:dyDescent="0.25">
      <c r="B139" s="105"/>
      <c r="C139" s="101" t="s">
        <v>9</v>
      </c>
      <c r="D139" s="101"/>
      <c r="E139" s="12" t="e">
        <f>#REF!</f>
        <v>#REF!</v>
      </c>
    </row>
    <row r="140" spans="2:5" x14ac:dyDescent="0.25">
      <c r="B140" s="105"/>
      <c r="C140" s="101" t="s">
        <v>11</v>
      </c>
      <c r="D140" s="101"/>
      <c r="E140" s="12" t="e">
        <f>#REF!</f>
        <v>#REF!</v>
      </c>
    </row>
    <row r="141" spans="2:5" x14ac:dyDescent="0.25">
      <c r="B141" s="105"/>
      <c r="C141" s="101" t="s">
        <v>13</v>
      </c>
      <c r="D141" s="101"/>
      <c r="E141" s="12" t="e">
        <f>#REF!</f>
        <v>#REF!</v>
      </c>
    </row>
    <row r="142" spans="2:5" x14ac:dyDescent="0.25">
      <c r="B142" s="105"/>
      <c r="C142" s="101" t="s">
        <v>15</v>
      </c>
      <c r="D142" s="101"/>
      <c r="E142" s="12" t="e">
        <f>#REF!</f>
        <v>#REF!</v>
      </c>
    </row>
    <row r="143" spans="2:5" x14ac:dyDescent="0.25">
      <c r="B143" s="105"/>
      <c r="C143" s="101" t="s">
        <v>17</v>
      </c>
      <c r="D143" s="101"/>
      <c r="E143" s="12" t="e">
        <f>#REF!</f>
        <v>#REF!</v>
      </c>
    </row>
    <row r="144" spans="2:5" x14ac:dyDescent="0.25">
      <c r="B144" s="105"/>
      <c r="C144" s="101" t="s">
        <v>19</v>
      </c>
      <c r="D144" s="101"/>
      <c r="E144" s="12" t="e">
        <f>#REF!</f>
        <v>#REF!</v>
      </c>
    </row>
    <row r="145" spans="2:5" x14ac:dyDescent="0.25">
      <c r="B145" s="105"/>
      <c r="C145" s="101" t="s">
        <v>21</v>
      </c>
      <c r="D145" s="101"/>
      <c r="E145" s="12" t="e">
        <f>#REF!</f>
        <v>#REF!</v>
      </c>
    </row>
    <row r="146" spans="2:5" x14ac:dyDescent="0.25">
      <c r="B146" s="105"/>
      <c r="C146" s="101" t="s">
        <v>22</v>
      </c>
      <c r="D146" s="101"/>
      <c r="E146" s="12" t="e">
        <f>#REF!</f>
        <v>#REF!</v>
      </c>
    </row>
    <row r="147" spans="2:5" x14ac:dyDescent="0.25">
      <c r="B147" s="105"/>
      <c r="C147" s="107" t="s">
        <v>26</v>
      </c>
      <c r="D147" s="107"/>
      <c r="E147" s="11" t="e">
        <f>#REF!</f>
        <v>#REF!</v>
      </c>
    </row>
    <row r="148" spans="2:5" x14ac:dyDescent="0.25">
      <c r="B148" s="105"/>
      <c r="C148" s="101" t="s">
        <v>28</v>
      </c>
      <c r="D148" s="101"/>
      <c r="E148" s="12" t="e">
        <f>#REF!</f>
        <v>#REF!</v>
      </c>
    </row>
    <row r="149" spans="2:5" x14ac:dyDescent="0.25">
      <c r="B149" s="105"/>
      <c r="C149" s="101" t="s">
        <v>30</v>
      </c>
      <c r="D149" s="101"/>
      <c r="E149" s="12" t="e">
        <f>#REF!</f>
        <v>#REF!</v>
      </c>
    </row>
    <row r="150" spans="2:5" x14ac:dyDescent="0.25">
      <c r="B150" s="105"/>
      <c r="C150" s="101" t="s">
        <v>32</v>
      </c>
      <c r="D150" s="101"/>
      <c r="E150" s="12" t="e">
        <f>#REF!</f>
        <v>#REF!</v>
      </c>
    </row>
    <row r="151" spans="2:5" x14ac:dyDescent="0.25">
      <c r="B151" s="105"/>
      <c r="C151" s="101" t="s">
        <v>34</v>
      </c>
      <c r="D151" s="101"/>
      <c r="E151" s="12" t="e">
        <f>#REF!</f>
        <v>#REF!</v>
      </c>
    </row>
    <row r="152" spans="2:5" x14ac:dyDescent="0.25">
      <c r="B152" s="105"/>
      <c r="C152" s="101" t="s">
        <v>36</v>
      </c>
      <c r="D152" s="101"/>
      <c r="E152" s="12" t="e">
        <f>#REF!</f>
        <v>#REF!</v>
      </c>
    </row>
    <row r="153" spans="2:5" x14ac:dyDescent="0.25">
      <c r="B153" s="105"/>
      <c r="C153" s="101" t="s">
        <v>38</v>
      </c>
      <c r="D153" s="101"/>
      <c r="E153" s="12" t="e">
        <f>#REF!</f>
        <v>#REF!</v>
      </c>
    </row>
    <row r="154" spans="2:5" x14ac:dyDescent="0.25">
      <c r="B154" s="105"/>
      <c r="C154" s="104" t="s">
        <v>45</v>
      </c>
      <c r="D154" s="104"/>
      <c r="E154" s="11" t="e">
        <f>#REF!</f>
        <v>#REF!</v>
      </c>
    </row>
    <row r="155" spans="2:5" x14ac:dyDescent="0.25">
      <c r="B155" s="105"/>
      <c r="C155" s="104" t="s">
        <v>47</v>
      </c>
      <c r="D155" s="104"/>
      <c r="E155" s="11" t="e">
        <f>#REF!</f>
        <v>#REF!</v>
      </c>
    </row>
    <row r="156" spans="2:5" x14ac:dyDescent="0.25">
      <c r="B156" s="105"/>
      <c r="C156" s="101" t="s">
        <v>48</v>
      </c>
      <c r="D156" s="101"/>
      <c r="E156" s="12" t="e">
        <f>#REF!</f>
        <v>#REF!</v>
      </c>
    </row>
    <row r="157" spans="2:5" x14ac:dyDescent="0.25">
      <c r="B157" s="105"/>
      <c r="C157" s="101" t="s">
        <v>49</v>
      </c>
      <c r="D157" s="101"/>
      <c r="E157" s="12" t="e">
        <f>#REF!</f>
        <v>#REF!</v>
      </c>
    </row>
    <row r="158" spans="2:5" x14ac:dyDescent="0.25">
      <c r="B158" s="105"/>
      <c r="C158" s="101" t="s">
        <v>50</v>
      </c>
      <c r="D158" s="101"/>
      <c r="E158" s="12" t="e">
        <f>#REF!</f>
        <v>#REF!</v>
      </c>
    </row>
    <row r="159" spans="2:5" x14ac:dyDescent="0.25">
      <c r="B159" s="105"/>
      <c r="C159" s="104" t="s">
        <v>51</v>
      </c>
      <c r="D159" s="104"/>
      <c r="E159" s="11" t="e">
        <f>#REF!</f>
        <v>#REF!</v>
      </c>
    </row>
    <row r="160" spans="2:5" x14ac:dyDescent="0.25">
      <c r="B160" s="105"/>
      <c r="C160" s="101" t="s">
        <v>52</v>
      </c>
      <c r="D160" s="101"/>
      <c r="E160" s="12" t="e">
        <f>#REF!</f>
        <v>#REF!</v>
      </c>
    </row>
    <row r="161" spans="2:5" x14ac:dyDescent="0.25">
      <c r="B161" s="105"/>
      <c r="C161" s="101" t="s">
        <v>53</v>
      </c>
      <c r="D161" s="101"/>
      <c r="E161" s="12" t="e">
        <f>#REF!</f>
        <v>#REF!</v>
      </c>
    </row>
    <row r="162" spans="2:5" x14ac:dyDescent="0.25">
      <c r="B162" s="105"/>
      <c r="C162" s="101" t="s">
        <v>54</v>
      </c>
      <c r="D162" s="101"/>
      <c r="E162" s="12" t="e">
        <f>#REF!</f>
        <v>#REF!</v>
      </c>
    </row>
    <row r="163" spans="2:5" x14ac:dyDescent="0.25">
      <c r="B163" s="105"/>
      <c r="C163" s="101" t="s">
        <v>55</v>
      </c>
      <c r="D163" s="101"/>
      <c r="E163" s="12" t="e">
        <f>#REF!</f>
        <v>#REF!</v>
      </c>
    </row>
    <row r="164" spans="2:5" x14ac:dyDescent="0.25">
      <c r="B164" s="105"/>
      <c r="C164" s="101" t="s">
        <v>56</v>
      </c>
      <c r="D164" s="101"/>
      <c r="E164" s="12" t="e">
        <f>#REF!</f>
        <v>#REF!</v>
      </c>
    </row>
    <row r="165" spans="2:5" x14ac:dyDescent="0.25">
      <c r="B165" s="105"/>
      <c r="C165" s="104" t="s">
        <v>57</v>
      </c>
      <c r="D165" s="104"/>
      <c r="E165" s="11" t="e">
        <f>#REF!</f>
        <v>#REF!</v>
      </c>
    </row>
    <row r="166" spans="2:5" x14ac:dyDescent="0.25">
      <c r="B166" s="105"/>
      <c r="C166" s="101" t="s">
        <v>58</v>
      </c>
      <c r="D166" s="101"/>
      <c r="E166" s="12" t="e">
        <f>#REF!</f>
        <v>#REF!</v>
      </c>
    </row>
    <row r="167" spans="2:5" ht="15" customHeight="1" thickBot="1" x14ac:dyDescent="0.3">
      <c r="B167" s="106"/>
      <c r="C167" s="101" t="s">
        <v>59</v>
      </c>
      <c r="D167" s="101"/>
      <c r="E167" s="12" t="e">
        <f>#REF!</f>
        <v>#REF!</v>
      </c>
    </row>
    <row r="168" spans="2:5" x14ac:dyDescent="0.25">
      <c r="B168" s="105" t="s">
        <v>65</v>
      </c>
      <c r="C168" s="104" t="s">
        <v>4</v>
      </c>
      <c r="D168" s="104"/>
      <c r="E168" s="11" t="e">
        <f>#REF!</f>
        <v>#REF!</v>
      </c>
    </row>
    <row r="169" spans="2:5" ht="15" customHeight="1" x14ac:dyDescent="0.25">
      <c r="B169" s="105"/>
      <c r="C169" s="104" t="s">
        <v>6</v>
      </c>
      <c r="D169" s="104"/>
      <c r="E169" s="11" t="e">
        <f>#REF!</f>
        <v>#REF!</v>
      </c>
    </row>
    <row r="170" spans="2:5" ht="15" customHeight="1" x14ac:dyDescent="0.25">
      <c r="B170" s="105"/>
      <c r="C170" s="101" t="s">
        <v>8</v>
      </c>
      <c r="D170" s="101"/>
      <c r="E170" s="12" t="e">
        <f>#REF!</f>
        <v>#REF!</v>
      </c>
    </row>
    <row r="171" spans="2:5" ht="15" customHeight="1" x14ac:dyDescent="0.25">
      <c r="B171" s="105"/>
      <c r="C171" s="101" t="s">
        <v>10</v>
      </c>
      <c r="D171" s="101"/>
      <c r="E171" s="12" t="e">
        <f>#REF!</f>
        <v>#REF!</v>
      </c>
    </row>
    <row r="172" spans="2:5" x14ac:dyDescent="0.25">
      <c r="B172" s="105"/>
      <c r="C172" s="101" t="s">
        <v>12</v>
      </c>
      <c r="D172" s="101"/>
      <c r="E172" s="12" t="e">
        <f>#REF!</f>
        <v>#REF!</v>
      </c>
    </row>
    <row r="173" spans="2:5" x14ac:dyDescent="0.25">
      <c r="B173" s="105"/>
      <c r="C173" s="101" t="s">
        <v>14</v>
      </c>
      <c r="D173" s="101"/>
      <c r="E173" s="12" t="e">
        <f>#REF!</f>
        <v>#REF!</v>
      </c>
    </row>
    <row r="174" spans="2:5" ht="15" customHeight="1" x14ac:dyDescent="0.25">
      <c r="B174" s="105"/>
      <c r="C174" s="101" t="s">
        <v>16</v>
      </c>
      <c r="D174" s="101"/>
      <c r="E174" s="12" t="e">
        <f>#REF!</f>
        <v>#REF!</v>
      </c>
    </row>
    <row r="175" spans="2:5" ht="15" customHeight="1" x14ac:dyDescent="0.25">
      <c r="B175" s="105"/>
      <c r="C175" s="101" t="s">
        <v>18</v>
      </c>
      <c r="D175" s="101"/>
      <c r="E175" s="12" t="e">
        <f>#REF!</f>
        <v>#REF!</v>
      </c>
    </row>
    <row r="176" spans="2:5" x14ac:dyDescent="0.25">
      <c r="B176" s="105"/>
      <c r="C176" s="101" t="s">
        <v>20</v>
      </c>
      <c r="D176" s="101"/>
      <c r="E176" s="12" t="e">
        <f>#REF!</f>
        <v>#REF!</v>
      </c>
    </row>
    <row r="177" spans="2:5" ht="15" customHeight="1" x14ac:dyDescent="0.25">
      <c r="B177" s="105"/>
      <c r="C177" s="104" t="s">
        <v>25</v>
      </c>
      <c r="D177" s="104"/>
      <c r="E177" s="11" t="e">
        <f>#REF!</f>
        <v>#REF!</v>
      </c>
    </row>
    <row r="178" spans="2:5" x14ac:dyDescent="0.25">
      <c r="B178" s="105"/>
      <c r="C178" s="101" t="s">
        <v>27</v>
      </c>
      <c r="D178" s="101"/>
      <c r="E178" s="12" t="e">
        <f>#REF!</f>
        <v>#REF!</v>
      </c>
    </row>
    <row r="179" spans="2:5" ht="15" customHeight="1" x14ac:dyDescent="0.25">
      <c r="B179" s="105"/>
      <c r="C179" s="101" t="s">
        <v>29</v>
      </c>
      <c r="D179" s="101"/>
      <c r="E179" s="12" t="e">
        <f>#REF!</f>
        <v>#REF!</v>
      </c>
    </row>
    <row r="180" spans="2:5" ht="15" customHeight="1" x14ac:dyDescent="0.25">
      <c r="B180" s="105"/>
      <c r="C180" s="101" t="s">
        <v>31</v>
      </c>
      <c r="D180" s="101"/>
      <c r="E180" s="12" t="e">
        <f>#REF!</f>
        <v>#REF!</v>
      </c>
    </row>
    <row r="181" spans="2:5" ht="15" customHeight="1" x14ac:dyDescent="0.25">
      <c r="B181" s="105"/>
      <c r="C181" s="101" t="s">
        <v>33</v>
      </c>
      <c r="D181" s="101"/>
      <c r="E181" s="12" t="e">
        <f>#REF!</f>
        <v>#REF!</v>
      </c>
    </row>
    <row r="182" spans="2:5" ht="15" customHeight="1" x14ac:dyDescent="0.25">
      <c r="B182" s="105"/>
      <c r="C182" s="101" t="s">
        <v>35</v>
      </c>
      <c r="D182" s="101"/>
      <c r="E182" s="12" t="e">
        <f>#REF!</f>
        <v>#REF!</v>
      </c>
    </row>
    <row r="183" spans="2:5" ht="15" customHeight="1" x14ac:dyDescent="0.25">
      <c r="B183" s="105"/>
      <c r="C183" s="101" t="s">
        <v>37</v>
      </c>
      <c r="D183" s="101"/>
      <c r="E183" s="12" t="e">
        <f>#REF!</f>
        <v>#REF!</v>
      </c>
    </row>
    <row r="184" spans="2:5" ht="15" customHeight="1" x14ac:dyDescent="0.25">
      <c r="B184" s="105"/>
      <c r="C184" s="101" t="s">
        <v>39</v>
      </c>
      <c r="D184" s="101"/>
      <c r="E184" s="12" t="e">
        <f>#REF!</f>
        <v>#REF!</v>
      </c>
    </row>
    <row r="185" spans="2:5" ht="15" customHeight="1" x14ac:dyDescent="0.25">
      <c r="B185" s="105"/>
      <c r="C185" s="101" t="s">
        <v>40</v>
      </c>
      <c r="D185" s="101"/>
      <c r="E185" s="12" t="e">
        <f>#REF!</f>
        <v>#REF!</v>
      </c>
    </row>
    <row r="186" spans="2:5" ht="15" customHeight="1" x14ac:dyDescent="0.25">
      <c r="B186" s="105"/>
      <c r="C186" s="101" t="s">
        <v>42</v>
      </c>
      <c r="D186" s="101"/>
      <c r="E186" s="12" t="e">
        <f>#REF!</f>
        <v>#REF!</v>
      </c>
    </row>
    <row r="187" spans="2:5" ht="15" customHeight="1" x14ac:dyDescent="0.25">
      <c r="B187" s="105"/>
      <c r="C187" s="104" t="s">
        <v>5</v>
      </c>
      <c r="D187" s="104"/>
      <c r="E187" s="11" t="e">
        <f>#REF!</f>
        <v>#REF!</v>
      </c>
    </row>
    <row r="188" spans="2:5" x14ac:dyDescent="0.25">
      <c r="B188" s="105"/>
      <c r="C188" s="104" t="s">
        <v>7</v>
      </c>
      <c r="D188" s="104"/>
      <c r="E188" s="11" t="e">
        <f>#REF!</f>
        <v>#REF!</v>
      </c>
    </row>
    <row r="189" spans="2:5" x14ac:dyDescent="0.25">
      <c r="B189" s="105"/>
      <c r="C189" s="101" t="s">
        <v>9</v>
      </c>
      <c r="D189" s="101"/>
      <c r="E189" s="12" t="e">
        <f>#REF!</f>
        <v>#REF!</v>
      </c>
    </row>
    <row r="190" spans="2:5" x14ac:dyDescent="0.25">
      <c r="B190" s="105"/>
      <c r="C190" s="101" t="s">
        <v>11</v>
      </c>
      <c r="D190" s="101"/>
      <c r="E190" s="12" t="e">
        <f>#REF!</f>
        <v>#REF!</v>
      </c>
    </row>
    <row r="191" spans="2:5" ht="15" customHeight="1" x14ac:dyDescent="0.25">
      <c r="B191" s="105"/>
      <c r="C191" s="101" t="s">
        <v>13</v>
      </c>
      <c r="D191" s="101"/>
      <c r="E191" s="12" t="e">
        <f>#REF!</f>
        <v>#REF!</v>
      </c>
    </row>
    <row r="192" spans="2:5" x14ac:dyDescent="0.25">
      <c r="B192" s="105"/>
      <c r="C192" s="101" t="s">
        <v>15</v>
      </c>
      <c r="D192" s="101"/>
      <c r="E192" s="12" t="e">
        <f>#REF!</f>
        <v>#REF!</v>
      </c>
    </row>
    <row r="193" spans="2:5" ht="15" customHeight="1" x14ac:dyDescent="0.25">
      <c r="B193" s="105"/>
      <c r="C193" s="101" t="s">
        <v>17</v>
      </c>
      <c r="D193" s="101"/>
      <c r="E193" s="12" t="e">
        <f>#REF!</f>
        <v>#REF!</v>
      </c>
    </row>
    <row r="194" spans="2:5" ht="15" customHeight="1" x14ac:dyDescent="0.25">
      <c r="B194" s="105"/>
      <c r="C194" s="101" t="s">
        <v>19</v>
      </c>
      <c r="D194" s="101"/>
      <c r="E194" s="12" t="e">
        <f>#REF!</f>
        <v>#REF!</v>
      </c>
    </row>
    <row r="195" spans="2:5" ht="15" customHeight="1" x14ac:dyDescent="0.25">
      <c r="B195" s="105"/>
      <c r="C195" s="101" t="s">
        <v>21</v>
      </c>
      <c r="D195" s="101"/>
      <c r="E195" s="12" t="e">
        <f>#REF!</f>
        <v>#REF!</v>
      </c>
    </row>
    <row r="196" spans="2:5" ht="15" customHeight="1" x14ac:dyDescent="0.25">
      <c r="B196" s="105"/>
      <c r="C196" s="101" t="s">
        <v>22</v>
      </c>
      <c r="D196" s="101"/>
      <c r="E196" s="12" t="e">
        <f>#REF!</f>
        <v>#REF!</v>
      </c>
    </row>
    <row r="197" spans="2:5" ht="15" customHeight="1" x14ac:dyDescent="0.25">
      <c r="B197" s="105"/>
      <c r="C197" s="107" t="s">
        <v>26</v>
      </c>
      <c r="D197" s="107"/>
      <c r="E197" s="11" t="e">
        <f>#REF!</f>
        <v>#REF!</v>
      </c>
    </row>
    <row r="198" spans="2:5" ht="15" customHeight="1" x14ac:dyDescent="0.25">
      <c r="B198" s="105"/>
      <c r="C198" s="101" t="s">
        <v>28</v>
      </c>
      <c r="D198" s="101"/>
      <c r="E198" s="12" t="e">
        <f>#REF!</f>
        <v>#REF!</v>
      </c>
    </row>
    <row r="199" spans="2:5" ht="15" customHeight="1" x14ac:dyDescent="0.25">
      <c r="B199" s="105"/>
      <c r="C199" s="101" t="s">
        <v>30</v>
      </c>
      <c r="D199" s="101"/>
      <c r="E199" s="12" t="e">
        <f>#REF!</f>
        <v>#REF!</v>
      </c>
    </row>
    <row r="200" spans="2:5" ht="15" customHeight="1" x14ac:dyDescent="0.25">
      <c r="B200" s="105"/>
      <c r="C200" s="101" t="s">
        <v>32</v>
      </c>
      <c r="D200" s="101"/>
      <c r="E200" s="12" t="e">
        <f>#REF!</f>
        <v>#REF!</v>
      </c>
    </row>
    <row r="201" spans="2:5" x14ac:dyDescent="0.25">
      <c r="B201" s="105"/>
      <c r="C201" s="101" t="s">
        <v>34</v>
      </c>
      <c r="D201" s="101"/>
      <c r="E201" s="12" t="e">
        <f>#REF!</f>
        <v>#REF!</v>
      </c>
    </row>
    <row r="202" spans="2:5" ht="15" customHeight="1" x14ac:dyDescent="0.25">
      <c r="B202" s="105"/>
      <c r="C202" s="101" t="s">
        <v>36</v>
      </c>
      <c r="D202" s="101"/>
      <c r="E202" s="12" t="e">
        <f>#REF!</f>
        <v>#REF!</v>
      </c>
    </row>
    <row r="203" spans="2:5" x14ac:dyDescent="0.25">
      <c r="B203" s="105"/>
      <c r="C203" s="101" t="s">
        <v>38</v>
      </c>
      <c r="D203" s="101"/>
      <c r="E203" s="12" t="e">
        <f>#REF!</f>
        <v>#REF!</v>
      </c>
    </row>
    <row r="204" spans="2:5" ht="15" customHeight="1" x14ac:dyDescent="0.25">
      <c r="B204" s="105"/>
      <c r="C204" s="104" t="s">
        <v>45</v>
      </c>
      <c r="D204" s="104"/>
      <c r="E204" s="11" t="e">
        <f>#REF!</f>
        <v>#REF!</v>
      </c>
    </row>
    <row r="205" spans="2:5" ht="15" customHeight="1" x14ac:dyDescent="0.25">
      <c r="B205" s="105"/>
      <c r="C205" s="104" t="s">
        <v>47</v>
      </c>
      <c r="D205" s="104"/>
      <c r="E205" s="11" t="e">
        <f>#REF!</f>
        <v>#REF!</v>
      </c>
    </row>
    <row r="206" spans="2:5" ht="15" customHeight="1" x14ac:dyDescent="0.25">
      <c r="B206" s="105"/>
      <c r="C206" s="101" t="s">
        <v>48</v>
      </c>
      <c r="D206" s="101"/>
      <c r="E206" s="12" t="e">
        <f>#REF!</f>
        <v>#REF!</v>
      </c>
    </row>
    <row r="207" spans="2:5" ht="15" customHeight="1" x14ac:dyDescent="0.25">
      <c r="B207" s="105"/>
      <c r="C207" s="101" t="s">
        <v>49</v>
      </c>
      <c r="D207" s="101"/>
      <c r="E207" s="12" t="e">
        <f>#REF!</f>
        <v>#REF!</v>
      </c>
    </row>
    <row r="208" spans="2:5" ht="15" customHeight="1" x14ac:dyDescent="0.25">
      <c r="B208" s="105"/>
      <c r="C208" s="101" t="s">
        <v>50</v>
      </c>
      <c r="D208" s="101"/>
      <c r="E208" s="12" t="e">
        <f>#REF!</f>
        <v>#REF!</v>
      </c>
    </row>
    <row r="209" spans="2:5" ht="15" customHeight="1" x14ac:dyDescent="0.25">
      <c r="B209" s="105"/>
      <c r="C209" s="104" t="s">
        <v>51</v>
      </c>
      <c r="D209" s="104"/>
      <c r="E209" s="11" t="e">
        <f>#REF!</f>
        <v>#REF!</v>
      </c>
    </row>
    <row r="210" spans="2:5" x14ac:dyDescent="0.25">
      <c r="B210" s="105"/>
      <c r="C210" s="101" t="s">
        <v>52</v>
      </c>
      <c r="D210" s="101"/>
      <c r="E210" s="12" t="e">
        <f>#REF!</f>
        <v>#REF!</v>
      </c>
    </row>
    <row r="211" spans="2:5" ht="15" customHeight="1" x14ac:dyDescent="0.25">
      <c r="B211" s="105"/>
      <c r="C211" s="101" t="s">
        <v>53</v>
      </c>
      <c r="D211" s="101"/>
      <c r="E211" s="12" t="e">
        <f>#REF!</f>
        <v>#REF!</v>
      </c>
    </row>
    <row r="212" spans="2:5" x14ac:dyDescent="0.25">
      <c r="B212" s="105"/>
      <c r="C212" s="101" t="s">
        <v>54</v>
      </c>
      <c r="D212" s="101"/>
      <c r="E212" s="12" t="e">
        <f>#REF!</f>
        <v>#REF!</v>
      </c>
    </row>
    <row r="213" spans="2:5" ht="15" customHeight="1" x14ac:dyDescent="0.25">
      <c r="B213" s="105"/>
      <c r="C213" s="101" t="s">
        <v>55</v>
      </c>
      <c r="D213" s="101"/>
      <c r="E213" s="12" t="e">
        <f>#REF!</f>
        <v>#REF!</v>
      </c>
    </row>
    <row r="214" spans="2:5" x14ac:dyDescent="0.25">
      <c r="B214" s="105"/>
      <c r="C214" s="101" t="s">
        <v>56</v>
      </c>
      <c r="D214" s="101"/>
      <c r="E214" s="12" t="e">
        <f>#REF!</f>
        <v>#REF!</v>
      </c>
    </row>
    <row r="215" spans="2:5" x14ac:dyDescent="0.25">
      <c r="B215" s="105"/>
      <c r="C215" s="104" t="s">
        <v>57</v>
      </c>
      <c r="D215" s="104"/>
      <c r="E215" s="11" t="e">
        <f>#REF!</f>
        <v>#REF!</v>
      </c>
    </row>
    <row r="216" spans="2:5" x14ac:dyDescent="0.25">
      <c r="B216" s="105"/>
      <c r="C216" s="101" t="s">
        <v>58</v>
      </c>
      <c r="D216" s="101"/>
      <c r="E216" s="12" t="e">
        <f>#REF!</f>
        <v>#REF!</v>
      </c>
    </row>
    <row r="217" spans="2:5" ht="15.75" thickBot="1" x14ac:dyDescent="0.3">
      <c r="B217" s="106"/>
      <c r="C217" s="101" t="s">
        <v>59</v>
      </c>
      <c r="D217" s="101"/>
      <c r="E217" s="12" t="e">
        <f>#REF!</f>
        <v>#REF!</v>
      </c>
    </row>
    <row r="218" spans="2:5" x14ac:dyDescent="0.25">
      <c r="C218" s="109" t="s">
        <v>72</v>
      </c>
      <c r="D218" s="5" t="s">
        <v>62</v>
      </c>
      <c r="E218" s="15" t="e">
        <f>#REF!</f>
        <v>#REF!</v>
      </c>
    </row>
    <row r="219" spans="2:5" x14ac:dyDescent="0.25">
      <c r="C219" s="110"/>
      <c r="D219" s="5" t="s">
        <v>63</v>
      </c>
      <c r="E219" s="15" t="e">
        <f>#REF!</f>
        <v>#REF!</v>
      </c>
    </row>
    <row r="220" spans="2:5" x14ac:dyDescent="0.25">
      <c r="C220" s="110" t="s">
        <v>71</v>
      </c>
      <c r="D220" s="5" t="s">
        <v>62</v>
      </c>
      <c r="E220" s="15" t="e">
        <f>#REF!</f>
        <v>#REF!</v>
      </c>
    </row>
    <row r="221" spans="2:5" x14ac:dyDescent="0.25">
      <c r="C221" s="11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294"/>
  <sheetViews>
    <sheetView tabSelected="1" topLeftCell="D1" zoomScaleNormal="100" workbookViewId="0">
      <selection activeCell="F19" sqref="F19"/>
    </sheetView>
  </sheetViews>
  <sheetFormatPr baseColWidth="10" defaultRowHeight="15" x14ac:dyDescent="0.25"/>
  <cols>
    <col min="1" max="2" width="11.42578125" style="16" customWidth="1"/>
    <col min="3" max="3" width="9.85546875" style="16" customWidth="1"/>
    <col min="4" max="4" width="11.42578125" style="16" customWidth="1"/>
    <col min="5" max="5" width="37.85546875" style="44" customWidth="1"/>
    <col min="6" max="6" width="15.5703125" style="16" customWidth="1"/>
    <col min="7" max="7" width="14.140625" style="16" customWidth="1"/>
    <col min="8" max="8" width="15.140625" style="16" customWidth="1"/>
    <col min="9" max="10" width="15.28515625" style="16" customWidth="1"/>
    <col min="11" max="11" width="15.140625" style="16" customWidth="1"/>
    <col min="12" max="12" width="4.42578125" style="16" customWidth="1"/>
    <col min="13" max="16384" width="11.42578125" style="16"/>
  </cols>
  <sheetData>
    <row r="1" spans="1:11" ht="15.7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.75" customHeight="1" x14ac:dyDescent="0.25">
      <c r="A2" s="111" t="s">
        <v>257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.75" customHeight="1" x14ac:dyDescent="0.25">
      <c r="A3" s="111" t="s">
        <v>76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 customHeight="1" x14ac:dyDescent="0.25">
      <c r="A4" s="111" t="s">
        <v>259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5.75" customHeight="1" x14ac:dyDescent="0.25">
      <c r="A5" s="111" t="s">
        <v>315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6.75" customHeight="1" thickBot="1" x14ac:dyDescent="0.3">
      <c r="D6" s="46"/>
      <c r="E6" s="47"/>
      <c r="F6" s="46"/>
    </row>
    <row r="7" spans="1:11" ht="24.75" customHeight="1" x14ac:dyDescent="0.25">
      <c r="A7" s="112" t="s">
        <v>83</v>
      </c>
      <c r="B7" s="114" t="s">
        <v>73</v>
      </c>
      <c r="C7" s="114" t="s">
        <v>84</v>
      </c>
      <c r="D7" s="114"/>
      <c r="E7" s="114"/>
      <c r="F7" s="116" t="s">
        <v>77</v>
      </c>
      <c r="G7" s="116"/>
      <c r="H7" s="116"/>
      <c r="I7" s="116"/>
      <c r="J7" s="116"/>
      <c r="K7" s="117" t="s">
        <v>78</v>
      </c>
    </row>
    <row r="8" spans="1:11" ht="28.5" customHeight="1" x14ac:dyDescent="0.25">
      <c r="A8" s="113"/>
      <c r="B8" s="115"/>
      <c r="C8" s="57" t="s">
        <v>85</v>
      </c>
      <c r="D8" s="57" t="s">
        <v>86</v>
      </c>
      <c r="E8" s="81" t="s">
        <v>87</v>
      </c>
      <c r="F8" s="80" t="s">
        <v>79</v>
      </c>
      <c r="G8" s="80" t="s">
        <v>80</v>
      </c>
      <c r="H8" s="80" t="s">
        <v>74</v>
      </c>
      <c r="I8" s="80" t="s">
        <v>75</v>
      </c>
      <c r="J8" s="80" t="s">
        <v>81</v>
      </c>
      <c r="K8" s="118"/>
    </row>
    <row r="9" spans="1:11" s="22" customFormat="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82"/>
    </row>
    <row r="10" spans="1:11" s="22" customFormat="1" ht="15" customHeight="1" x14ac:dyDescent="0.25">
      <c r="A10" s="58" t="s">
        <v>88</v>
      </c>
      <c r="B10" s="59"/>
      <c r="C10" s="60"/>
      <c r="D10" s="60"/>
      <c r="E10" s="61"/>
      <c r="F10" s="74">
        <f t="shared" ref="F10:K10" si="0">SUM(F12,F69,F143,F242,F250,F282,F287)</f>
        <v>1000000000.0000001</v>
      </c>
      <c r="G10" s="74">
        <f t="shared" si="0"/>
        <v>49823331.580000006</v>
      </c>
      <c r="H10" s="74">
        <f t="shared" si="0"/>
        <v>1049823331.5800002</v>
      </c>
      <c r="I10" s="74">
        <f t="shared" si="0"/>
        <v>1029108846.6900002</v>
      </c>
      <c r="J10" s="74">
        <f t="shared" si="0"/>
        <v>987759853.91999996</v>
      </c>
      <c r="K10" s="83">
        <f t="shared" si="0"/>
        <v>20714484.890000038</v>
      </c>
    </row>
    <row r="11" spans="1:11" s="22" customFormat="1" x14ac:dyDescent="0.25">
      <c r="A11" s="17"/>
      <c r="B11" s="27"/>
      <c r="C11" s="28"/>
      <c r="D11" s="29"/>
      <c r="E11" s="30"/>
      <c r="F11" s="56"/>
      <c r="G11" s="56"/>
      <c r="H11" s="56"/>
      <c r="I11" s="56"/>
      <c r="J11" s="56"/>
      <c r="K11" s="84"/>
    </row>
    <row r="12" spans="1:11" s="22" customFormat="1" ht="15" customHeight="1" x14ac:dyDescent="0.25">
      <c r="A12" s="23">
        <v>10000</v>
      </c>
      <c r="B12" s="24" t="s">
        <v>89</v>
      </c>
      <c r="C12" s="25"/>
      <c r="D12" s="25"/>
      <c r="E12" s="26"/>
      <c r="F12" s="75">
        <f t="shared" ref="F12:H12" si="1">SUM(F13,F18,F23,F34,F43,F65)</f>
        <v>956006273.81000006</v>
      </c>
      <c r="G12" s="75">
        <f>SUM(G13,G18,G23,G34,G43,G65)</f>
        <v>31995491.550000001</v>
      </c>
      <c r="H12" s="75">
        <f t="shared" si="1"/>
        <v>988001765.36000013</v>
      </c>
      <c r="I12" s="75">
        <f t="shared" ref="I12:J12" si="2">SUM(I13,I18,I23,I34,I43,I65)</f>
        <v>975816967.05000007</v>
      </c>
      <c r="J12" s="75">
        <f t="shared" si="2"/>
        <v>940894831.91999996</v>
      </c>
      <c r="K12" s="85">
        <f>SUM(K13,K18,K23,K34,K43,K65)</f>
        <v>12184798.310000038</v>
      </c>
    </row>
    <row r="13" spans="1:11" s="22" customFormat="1" x14ac:dyDescent="0.25">
      <c r="A13" s="31"/>
      <c r="B13" s="64">
        <v>11000</v>
      </c>
      <c r="C13" s="65" t="s">
        <v>90</v>
      </c>
      <c r="D13" s="66"/>
      <c r="E13" s="67"/>
      <c r="F13" s="54">
        <f t="shared" ref="F13:H13" si="3">SUM(F14,F16)</f>
        <v>390942315.48000002</v>
      </c>
      <c r="G13" s="54">
        <f t="shared" si="3"/>
        <v>3612913.16</v>
      </c>
      <c r="H13" s="54">
        <f t="shared" si="3"/>
        <v>394555228.64000005</v>
      </c>
      <c r="I13" s="54">
        <f t="shared" ref="I13:J13" si="4">SUM(I14,I16)</f>
        <v>391456817.75</v>
      </c>
      <c r="J13" s="54">
        <f t="shared" si="4"/>
        <v>388760382.83999997</v>
      </c>
      <c r="K13" s="86">
        <f t="shared" ref="K13" si="5">SUM(K14,K16)</f>
        <v>3098410.8900000155</v>
      </c>
    </row>
    <row r="14" spans="1:11" s="22" customFormat="1" x14ac:dyDescent="0.25">
      <c r="A14" s="31"/>
      <c r="B14" s="32"/>
      <c r="C14" s="45">
        <v>11100</v>
      </c>
      <c r="D14" s="62" t="s">
        <v>91</v>
      </c>
      <c r="E14" s="63"/>
      <c r="F14" s="55">
        <f t="shared" ref="F14:K14" si="6">SUM(F15)</f>
        <v>119197458.23</v>
      </c>
      <c r="G14" s="55">
        <f t="shared" si="6"/>
        <v>-2683978.25</v>
      </c>
      <c r="H14" s="55">
        <f t="shared" si="6"/>
        <v>116513479.98</v>
      </c>
      <c r="I14" s="55">
        <f t="shared" si="6"/>
        <v>115908541.51000001</v>
      </c>
      <c r="J14" s="55">
        <f t="shared" si="6"/>
        <v>115908541.51000001</v>
      </c>
      <c r="K14" s="87">
        <f t="shared" si="6"/>
        <v>604938.46999999881</v>
      </c>
    </row>
    <row r="15" spans="1:11" s="22" customFormat="1" x14ac:dyDescent="0.25">
      <c r="A15" s="31"/>
      <c r="B15" s="33"/>
      <c r="C15" s="32"/>
      <c r="D15" s="34">
        <v>11101</v>
      </c>
      <c r="E15" s="35" t="s">
        <v>92</v>
      </c>
      <c r="F15" s="68">
        <v>119197458.23</v>
      </c>
      <c r="G15" s="68">
        <v>-2683978.25</v>
      </c>
      <c r="H15" s="68">
        <f>F15+G15</f>
        <v>116513479.98</v>
      </c>
      <c r="I15" s="68">
        <v>115908541.51000001</v>
      </c>
      <c r="J15" s="68">
        <v>115908541.51000001</v>
      </c>
      <c r="K15" s="85">
        <f>H15-I15</f>
        <v>604938.46999999881</v>
      </c>
    </row>
    <row r="16" spans="1:11" s="22" customFormat="1" x14ac:dyDescent="0.25">
      <c r="A16" s="31"/>
      <c r="B16" s="32"/>
      <c r="C16" s="45">
        <v>11300</v>
      </c>
      <c r="D16" s="62" t="s">
        <v>93</v>
      </c>
      <c r="E16" s="63"/>
      <c r="F16" s="55">
        <f t="shared" ref="F16" si="7">SUM(F17)</f>
        <v>271744857.25</v>
      </c>
      <c r="G16" s="55">
        <f t="shared" ref="G16" si="8">SUM(G17)</f>
        <v>6296891.4100000001</v>
      </c>
      <c r="H16" s="55">
        <f t="shared" ref="H16:K16" si="9">SUM(H17)</f>
        <v>278041748.66000003</v>
      </c>
      <c r="I16" s="55">
        <f t="shared" si="9"/>
        <v>275548276.24000001</v>
      </c>
      <c r="J16" s="55">
        <f t="shared" si="9"/>
        <v>272851841.32999998</v>
      </c>
      <c r="K16" s="87">
        <f t="shared" si="9"/>
        <v>2493472.4200000167</v>
      </c>
    </row>
    <row r="17" spans="1:11" s="22" customFormat="1" x14ac:dyDescent="0.25">
      <c r="A17" s="31"/>
      <c r="B17" s="33"/>
      <c r="C17" s="32"/>
      <c r="D17" s="34">
        <v>11301</v>
      </c>
      <c r="E17" s="35" t="s">
        <v>261</v>
      </c>
      <c r="F17" s="68">
        <v>271744857.25</v>
      </c>
      <c r="G17" s="68">
        <v>6296891.4100000001</v>
      </c>
      <c r="H17" s="68">
        <f>F17+G17</f>
        <v>278041748.66000003</v>
      </c>
      <c r="I17" s="68">
        <v>275548276.24000001</v>
      </c>
      <c r="J17" s="68">
        <f>275325603.45-2473762.12</f>
        <v>272851841.32999998</v>
      </c>
      <c r="K17" s="85">
        <f t="shared" ref="K17:K83" si="10">H17-I17</f>
        <v>2493472.4200000167</v>
      </c>
    </row>
    <row r="18" spans="1:11" s="22" customFormat="1" x14ac:dyDescent="0.25">
      <c r="A18" s="31"/>
      <c r="B18" s="64">
        <v>12000</v>
      </c>
      <c r="C18" s="65" t="s">
        <v>94</v>
      </c>
      <c r="D18" s="66"/>
      <c r="E18" s="67"/>
      <c r="F18" s="54">
        <f>SUM(F19)</f>
        <v>2475433.79</v>
      </c>
      <c r="G18" s="54">
        <f t="shared" ref="G18" si="11">SUM(G19,G21)</f>
        <v>2248027.71</v>
      </c>
      <c r="H18" s="54">
        <f t="shared" ref="H18" si="12">SUM(H19,H21)</f>
        <v>4723461.5</v>
      </c>
      <c r="I18" s="54">
        <f t="shared" ref="I18" si="13">SUM(I19,I21)</f>
        <v>3173962.39</v>
      </c>
      <c r="J18" s="54">
        <f t="shared" ref="J18" si="14">SUM(J19,J21)</f>
        <v>3173962.39</v>
      </c>
      <c r="K18" s="86">
        <f t="shared" ref="K18" si="15">SUM(K19,K21)</f>
        <v>1549499.1099999999</v>
      </c>
    </row>
    <row r="19" spans="1:11" s="22" customFormat="1" x14ac:dyDescent="0.25">
      <c r="A19" s="31"/>
      <c r="B19" s="32"/>
      <c r="C19" s="45">
        <v>12200</v>
      </c>
      <c r="D19" s="62" t="s">
        <v>95</v>
      </c>
      <c r="E19" s="63"/>
      <c r="F19" s="55">
        <f t="shared" ref="F19" si="16">SUM(F20)</f>
        <v>2475433.79</v>
      </c>
      <c r="G19" s="55">
        <f t="shared" ref="G19" si="17">SUM(G20)</f>
        <v>2248027.71</v>
      </c>
      <c r="H19" s="55">
        <f t="shared" ref="H19:K19" si="18">SUM(H20)</f>
        <v>4723461.5</v>
      </c>
      <c r="I19" s="55">
        <f t="shared" si="18"/>
        <v>3173962.39</v>
      </c>
      <c r="J19" s="55">
        <f t="shared" si="18"/>
        <v>3173962.39</v>
      </c>
      <c r="K19" s="87">
        <f t="shared" si="18"/>
        <v>1549499.1099999999</v>
      </c>
    </row>
    <row r="20" spans="1:11" s="22" customFormat="1" x14ac:dyDescent="0.25">
      <c r="A20" s="31"/>
      <c r="B20" s="33"/>
      <c r="C20" s="32"/>
      <c r="D20" s="37">
        <v>12201</v>
      </c>
      <c r="E20" s="38" t="s">
        <v>262</v>
      </c>
      <c r="F20" s="68">
        <v>2475433.79</v>
      </c>
      <c r="G20" s="68">
        <v>2248027.71</v>
      </c>
      <c r="H20" s="68">
        <f>F20+G20</f>
        <v>4723461.5</v>
      </c>
      <c r="I20" s="68">
        <v>3173962.39</v>
      </c>
      <c r="J20" s="68">
        <v>3173962.39</v>
      </c>
      <c r="K20" s="85">
        <f t="shared" si="10"/>
        <v>1549499.1099999999</v>
      </c>
    </row>
    <row r="21" spans="1:11" s="22" customFormat="1" hidden="1" x14ac:dyDescent="0.25">
      <c r="A21" s="31"/>
      <c r="B21" s="32"/>
      <c r="C21" s="45">
        <v>12300</v>
      </c>
      <c r="D21" s="62" t="s">
        <v>96</v>
      </c>
      <c r="E21" s="63"/>
      <c r="F21" s="55"/>
      <c r="G21" s="55">
        <f t="shared" ref="G21" si="19">SUM(G22)</f>
        <v>0</v>
      </c>
      <c r="H21" s="55">
        <f t="shared" ref="H21:K21" si="20">SUM(H22)</f>
        <v>0</v>
      </c>
      <c r="I21" s="55">
        <f t="shared" si="20"/>
        <v>0</v>
      </c>
      <c r="J21" s="55">
        <f t="shared" si="20"/>
        <v>0</v>
      </c>
      <c r="K21" s="87">
        <f t="shared" si="20"/>
        <v>0</v>
      </c>
    </row>
    <row r="22" spans="1:11" s="22" customFormat="1" ht="30" hidden="1" x14ac:dyDescent="0.25">
      <c r="A22" s="31"/>
      <c r="B22" s="33"/>
      <c r="C22" s="32"/>
      <c r="D22" s="34">
        <v>12301</v>
      </c>
      <c r="E22" s="35" t="s">
        <v>97</v>
      </c>
      <c r="F22" s="68"/>
      <c r="G22" s="68"/>
      <c r="H22" s="68">
        <f>F22+G22</f>
        <v>0</v>
      </c>
      <c r="I22" s="68">
        <v>0</v>
      </c>
      <c r="J22" s="68">
        <v>0</v>
      </c>
      <c r="K22" s="85">
        <f t="shared" si="10"/>
        <v>0</v>
      </c>
    </row>
    <row r="23" spans="1:11" s="22" customFormat="1" x14ac:dyDescent="0.25">
      <c r="A23" s="31"/>
      <c r="B23" s="64">
        <v>13000</v>
      </c>
      <c r="C23" s="65" t="s">
        <v>98</v>
      </c>
      <c r="D23" s="66"/>
      <c r="E23" s="67"/>
      <c r="F23" s="54">
        <f t="shared" ref="F23" si="21">SUM(F24,F27,F30,F32)</f>
        <v>291128765.43000001</v>
      </c>
      <c r="G23" s="54">
        <f t="shared" ref="G23" si="22">SUM(G24,G27,G30,G32)</f>
        <v>7366597.9400000004</v>
      </c>
      <c r="H23" s="54">
        <f t="shared" ref="H23" si="23">SUM(H24,H27,H30,H32)</f>
        <v>298495363.37</v>
      </c>
      <c r="I23" s="54">
        <f t="shared" ref="I23" si="24">SUM(I24,I27,I30,I32)</f>
        <v>297780403.51999998</v>
      </c>
      <c r="J23" s="54">
        <f t="shared" ref="J23" si="25">SUM(J24,J27,J30,J32)</f>
        <v>294541560.83999997</v>
      </c>
      <c r="K23" s="86">
        <f t="shared" ref="K23" si="26">SUM(K24,K27,K30,K32)</f>
        <v>714959.85000002489</v>
      </c>
    </row>
    <row r="24" spans="1:11" s="22" customFormat="1" x14ac:dyDescent="0.25">
      <c r="A24" s="31"/>
      <c r="B24" s="32"/>
      <c r="C24" s="45">
        <v>13100</v>
      </c>
      <c r="D24" s="62" t="s">
        <v>99</v>
      </c>
      <c r="E24" s="63"/>
      <c r="F24" s="55">
        <f t="shared" ref="F24" si="27">SUM(F25:F26)</f>
        <v>5318453.68</v>
      </c>
      <c r="G24" s="55">
        <f t="shared" ref="G24" si="28">SUM(G25:G26)</f>
        <v>3617132.5900000003</v>
      </c>
      <c r="H24" s="55">
        <f t="shared" ref="H24" si="29">SUM(H25:H26)</f>
        <v>8935586.2699999996</v>
      </c>
      <c r="I24" s="55">
        <f t="shared" ref="I24" si="30">SUM(I25:I26)</f>
        <v>8793567.2899999991</v>
      </c>
      <c r="J24" s="55">
        <f t="shared" ref="J24" si="31">SUM(J25:J26)</f>
        <v>7080999.9399999995</v>
      </c>
      <c r="K24" s="87">
        <f t="shared" ref="K24" si="32">SUM(K25:K26)</f>
        <v>142018.98000000045</v>
      </c>
    </row>
    <row r="25" spans="1:11" s="22" customFormat="1" ht="30" x14ac:dyDescent="0.25">
      <c r="A25" s="31"/>
      <c r="B25" s="33"/>
      <c r="C25" s="32"/>
      <c r="D25" s="34">
        <v>13101</v>
      </c>
      <c r="E25" s="35" t="s">
        <v>263</v>
      </c>
      <c r="F25" s="68">
        <v>3079285.37</v>
      </c>
      <c r="G25" s="68">
        <v>249033.39</v>
      </c>
      <c r="H25" s="68">
        <f t="shared" ref="H25:H26" si="33">F25+G25</f>
        <v>3328318.7600000002</v>
      </c>
      <c r="I25" s="68">
        <v>3188086.73</v>
      </c>
      <c r="J25" s="68">
        <v>3188086.73</v>
      </c>
      <c r="K25" s="85">
        <f t="shared" si="10"/>
        <v>140232.03000000026</v>
      </c>
    </row>
    <row r="26" spans="1:11" s="22" customFormat="1" x14ac:dyDescent="0.25">
      <c r="A26" s="31"/>
      <c r="B26" s="33"/>
      <c r="C26" s="32"/>
      <c r="D26" s="34">
        <v>13102</v>
      </c>
      <c r="E26" s="35" t="s">
        <v>264</v>
      </c>
      <c r="F26" s="68">
        <v>2239168.31</v>
      </c>
      <c r="G26" s="68">
        <v>3368099.2</v>
      </c>
      <c r="H26" s="68">
        <f t="shared" si="33"/>
        <v>5607267.5099999998</v>
      </c>
      <c r="I26" s="68">
        <v>5605480.5599999996</v>
      </c>
      <c r="J26" s="68">
        <f>3392913.21+500000</f>
        <v>3892913.21</v>
      </c>
      <c r="K26" s="85">
        <f t="shared" si="10"/>
        <v>1786.9500000001863</v>
      </c>
    </row>
    <row r="27" spans="1:11" s="22" customFormat="1" x14ac:dyDescent="0.25">
      <c r="A27" s="31"/>
      <c r="B27" s="32"/>
      <c r="C27" s="45">
        <v>13200</v>
      </c>
      <c r="D27" s="62" t="s">
        <v>100</v>
      </c>
      <c r="E27" s="63"/>
      <c r="F27" s="55">
        <f t="shared" ref="F27" si="34">SUM(F28:F29)</f>
        <v>119857242.85000001</v>
      </c>
      <c r="G27" s="55">
        <f t="shared" ref="G27" si="35">SUM(G28:G29)</f>
        <v>4609561.7300000004</v>
      </c>
      <c r="H27" s="55">
        <f t="shared" ref="H27:K27" si="36">SUM(H28:H29)</f>
        <v>124466804.58000001</v>
      </c>
      <c r="I27" s="55">
        <f t="shared" si="36"/>
        <v>124411888.63</v>
      </c>
      <c r="J27" s="55">
        <f t="shared" ref="J27" si="37">SUM(J28:J29)</f>
        <v>122885613.3</v>
      </c>
      <c r="K27" s="87">
        <f t="shared" si="36"/>
        <v>54915.950000006706</v>
      </c>
    </row>
    <row r="28" spans="1:11" s="22" customFormat="1" x14ac:dyDescent="0.25">
      <c r="A28" s="31"/>
      <c r="B28" s="33"/>
      <c r="C28" s="32"/>
      <c r="D28" s="34">
        <v>13202</v>
      </c>
      <c r="E28" s="35" t="s">
        <v>265</v>
      </c>
      <c r="F28" s="68">
        <v>30403225.870000001</v>
      </c>
      <c r="G28" s="68">
        <v>661256.23</v>
      </c>
      <c r="H28" s="68">
        <f t="shared" ref="H28:H29" si="38">F28+G28</f>
        <v>31064482.100000001</v>
      </c>
      <c r="I28" s="68">
        <v>31037050.879999999</v>
      </c>
      <c r="J28" s="68">
        <v>31037050.879999999</v>
      </c>
      <c r="K28" s="85">
        <f t="shared" si="10"/>
        <v>27431.220000002533</v>
      </c>
    </row>
    <row r="29" spans="1:11" s="22" customFormat="1" x14ac:dyDescent="0.25">
      <c r="A29" s="31"/>
      <c r="B29" s="33"/>
      <c r="C29" s="32"/>
      <c r="D29" s="34">
        <v>13203</v>
      </c>
      <c r="E29" s="35" t="s">
        <v>301</v>
      </c>
      <c r="F29" s="68">
        <v>89454016.980000004</v>
      </c>
      <c r="G29" s="68">
        <v>3948305.5</v>
      </c>
      <c r="H29" s="68">
        <f t="shared" si="38"/>
        <v>93402322.480000004</v>
      </c>
      <c r="I29" s="68">
        <v>93374837.75</v>
      </c>
      <c r="J29" s="68">
        <f>91467535.14+381027.28</f>
        <v>91848562.420000002</v>
      </c>
      <c r="K29" s="85">
        <f t="shared" si="10"/>
        <v>27484.730000004172</v>
      </c>
    </row>
    <row r="30" spans="1:11" s="22" customFormat="1" x14ac:dyDescent="0.25">
      <c r="A30" s="31"/>
      <c r="B30" s="32"/>
      <c r="C30" s="45">
        <v>13300</v>
      </c>
      <c r="D30" s="62" t="s">
        <v>101</v>
      </c>
      <c r="E30" s="63"/>
      <c r="F30" s="55">
        <f t="shared" ref="F30" si="39">SUM(F31)</f>
        <v>1268045.3799999999</v>
      </c>
      <c r="G30" s="55">
        <f t="shared" ref="G30" si="40">SUM(G31)</f>
        <v>0</v>
      </c>
      <c r="H30" s="55">
        <f t="shared" ref="H30:K30" si="41">SUM(H31)</f>
        <v>1268045.3799999999</v>
      </c>
      <c r="I30" s="55">
        <f t="shared" si="41"/>
        <v>775443.91</v>
      </c>
      <c r="J30" s="55">
        <f t="shared" si="41"/>
        <v>775443.91</v>
      </c>
      <c r="K30" s="87">
        <f t="shared" si="41"/>
        <v>492601.46999999986</v>
      </c>
    </row>
    <row r="31" spans="1:11" s="22" customFormat="1" x14ac:dyDescent="0.25">
      <c r="A31" s="31"/>
      <c r="B31" s="33"/>
      <c r="C31" s="32"/>
      <c r="D31" s="34">
        <v>13301</v>
      </c>
      <c r="E31" s="35" t="s">
        <v>266</v>
      </c>
      <c r="F31" s="68">
        <v>1268045.3799999999</v>
      </c>
      <c r="G31" s="68"/>
      <c r="H31" s="68">
        <f>F31+G31</f>
        <v>1268045.3799999999</v>
      </c>
      <c r="I31" s="68">
        <v>775443.91</v>
      </c>
      <c r="J31" s="68">
        <v>775443.91</v>
      </c>
      <c r="K31" s="85">
        <f t="shared" si="10"/>
        <v>492601.46999999986</v>
      </c>
    </row>
    <row r="32" spans="1:11" s="22" customFormat="1" x14ac:dyDescent="0.25">
      <c r="A32" s="31"/>
      <c r="B32" s="32"/>
      <c r="C32" s="45">
        <v>13400</v>
      </c>
      <c r="D32" s="62" t="s">
        <v>102</v>
      </c>
      <c r="E32" s="63"/>
      <c r="F32" s="55">
        <f t="shared" ref="F32" si="42">SUM(F33)</f>
        <v>164685023.52000001</v>
      </c>
      <c r="G32" s="55">
        <f t="shared" ref="G32" si="43">SUM(G33)</f>
        <v>-860096.38</v>
      </c>
      <c r="H32" s="55">
        <f t="shared" ref="H32:K32" si="44">SUM(H33)</f>
        <v>163824927.14000002</v>
      </c>
      <c r="I32" s="55">
        <f t="shared" si="44"/>
        <v>163799503.69</v>
      </c>
      <c r="J32" s="55">
        <f t="shared" si="44"/>
        <v>163799503.69</v>
      </c>
      <c r="K32" s="87">
        <f t="shared" si="44"/>
        <v>25423.450000017881</v>
      </c>
    </row>
    <row r="33" spans="1:11" s="22" customFormat="1" x14ac:dyDescent="0.25">
      <c r="A33" s="31"/>
      <c r="B33" s="33"/>
      <c r="C33" s="32"/>
      <c r="D33" s="34">
        <v>13401</v>
      </c>
      <c r="E33" s="35" t="s">
        <v>102</v>
      </c>
      <c r="F33" s="68">
        <v>164685023.52000001</v>
      </c>
      <c r="G33" s="68">
        <v>-860096.38</v>
      </c>
      <c r="H33" s="68">
        <f>F33+G33</f>
        <v>163824927.14000002</v>
      </c>
      <c r="I33" s="68">
        <v>163799503.69</v>
      </c>
      <c r="J33" s="68">
        <v>163799503.69</v>
      </c>
      <c r="K33" s="85">
        <f t="shared" si="10"/>
        <v>25423.450000017881</v>
      </c>
    </row>
    <row r="34" spans="1:11" s="22" customFormat="1" x14ac:dyDescent="0.25">
      <c r="A34" s="31"/>
      <c r="B34" s="64">
        <v>14000</v>
      </c>
      <c r="C34" s="65" t="s">
        <v>103</v>
      </c>
      <c r="D34" s="66"/>
      <c r="E34" s="67"/>
      <c r="F34" s="54">
        <f t="shared" ref="F34" si="45">SUM(F35,F38)</f>
        <v>105518205.48</v>
      </c>
      <c r="G34" s="54">
        <f t="shared" ref="G34" si="46">SUM(G35,G38)</f>
        <v>7750938.4700000007</v>
      </c>
      <c r="H34" s="54">
        <f t="shared" ref="H34:K34" si="47">SUM(H35,H38)</f>
        <v>113269143.94999999</v>
      </c>
      <c r="I34" s="54">
        <f t="shared" ref="I34" si="48">SUM(I35,I38)</f>
        <v>110113030.06</v>
      </c>
      <c r="J34" s="54">
        <f t="shared" ref="J34" si="49">SUM(J35,J38)</f>
        <v>81383767.840000004</v>
      </c>
      <c r="K34" s="86">
        <f t="shared" si="47"/>
        <v>3156113.8899999941</v>
      </c>
    </row>
    <row r="35" spans="1:11" s="22" customFormat="1" x14ac:dyDescent="0.25">
      <c r="A35" s="31"/>
      <c r="B35" s="32"/>
      <c r="C35" s="45">
        <v>14100</v>
      </c>
      <c r="D35" s="62" t="s">
        <v>104</v>
      </c>
      <c r="E35" s="63"/>
      <c r="F35" s="55">
        <f t="shared" ref="F35" si="50">SUM(F36:F37)</f>
        <v>91896747.079999998</v>
      </c>
      <c r="G35" s="55">
        <f t="shared" ref="G35" si="51">SUM(G36:G37)</f>
        <v>5117901.87</v>
      </c>
      <c r="H35" s="55">
        <f t="shared" ref="H35:K35" si="52">SUM(H36:H37)</f>
        <v>97014648.949999988</v>
      </c>
      <c r="I35" s="55">
        <f t="shared" ref="I35" si="53">SUM(I36:I37)</f>
        <v>95230945.460000008</v>
      </c>
      <c r="J35" s="55">
        <f t="shared" ref="J35" si="54">SUM(J36:J37)</f>
        <v>66501683.240000002</v>
      </c>
      <c r="K35" s="87">
        <f t="shared" si="52"/>
        <v>1783703.4899999946</v>
      </c>
    </row>
    <row r="36" spans="1:11" s="22" customFormat="1" ht="30" x14ac:dyDescent="0.25">
      <c r="A36" s="31"/>
      <c r="B36" s="33"/>
      <c r="C36" s="32"/>
      <c r="D36" s="34">
        <v>14101</v>
      </c>
      <c r="E36" s="35" t="s">
        <v>267</v>
      </c>
      <c r="F36" s="68">
        <v>44189732.009999998</v>
      </c>
      <c r="G36" s="68">
        <v>1938837.36</v>
      </c>
      <c r="H36" s="68">
        <f t="shared" ref="H36:H37" si="55">F36+G36</f>
        <v>46128569.369999997</v>
      </c>
      <c r="I36" s="68">
        <v>44344865.869999997</v>
      </c>
      <c r="J36" s="68">
        <v>31282769.329999998</v>
      </c>
      <c r="K36" s="85">
        <f t="shared" si="10"/>
        <v>1783703.5</v>
      </c>
    </row>
    <row r="37" spans="1:11" s="22" customFormat="1" ht="30" x14ac:dyDescent="0.25">
      <c r="A37" s="31"/>
      <c r="B37" s="33"/>
      <c r="C37" s="32"/>
      <c r="D37" s="34">
        <v>14102</v>
      </c>
      <c r="E37" s="35" t="s">
        <v>268</v>
      </c>
      <c r="F37" s="68">
        <v>47707015.07</v>
      </c>
      <c r="G37" s="68">
        <v>3179064.51</v>
      </c>
      <c r="H37" s="68">
        <f t="shared" si="55"/>
        <v>50886079.579999998</v>
      </c>
      <c r="I37" s="68">
        <v>50886079.590000004</v>
      </c>
      <c r="J37" s="68">
        <f>36289392.27-1070478.36</f>
        <v>35218913.910000004</v>
      </c>
      <c r="K37" s="85">
        <f t="shared" si="10"/>
        <v>-1.000000536441803E-2</v>
      </c>
    </row>
    <row r="38" spans="1:11" s="22" customFormat="1" x14ac:dyDescent="0.25">
      <c r="A38" s="31"/>
      <c r="B38" s="32"/>
      <c r="C38" s="45">
        <v>14400</v>
      </c>
      <c r="D38" s="62" t="s">
        <v>105</v>
      </c>
      <c r="E38" s="63"/>
      <c r="F38" s="55">
        <f>SUM(F39:F42)</f>
        <v>13621458.4</v>
      </c>
      <c r="G38" s="55">
        <f t="shared" ref="G38" si="56">SUM(G39:G42)</f>
        <v>2633036.6</v>
      </c>
      <c r="H38" s="55">
        <f t="shared" ref="H38:K38" si="57">SUM(H39:H42)</f>
        <v>16254495</v>
      </c>
      <c r="I38" s="55">
        <f t="shared" si="57"/>
        <v>14882084.6</v>
      </c>
      <c r="J38" s="55">
        <f t="shared" ref="J38" si="58">SUM(J39:J42)</f>
        <v>14882084.6</v>
      </c>
      <c r="K38" s="87">
        <f t="shared" si="57"/>
        <v>1372410.3999999997</v>
      </c>
    </row>
    <row r="39" spans="1:11" s="22" customFormat="1" x14ac:dyDescent="0.25">
      <c r="A39" s="31"/>
      <c r="B39" s="33"/>
      <c r="C39" s="32"/>
      <c r="D39" s="34">
        <v>14401</v>
      </c>
      <c r="E39" s="35" t="s">
        <v>269</v>
      </c>
      <c r="F39" s="68">
        <v>550231.41</v>
      </c>
      <c r="G39" s="68">
        <v>819153.11</v>
      </c>
      <c r="H39" s="68">
        <f t="shared" ref="H39:H42" si="59">F39+G39</f>
        <v>1369384.52</v>
      </c>
      <c r="I39" s="68">
        <v>1059151.05</v>
      </c>
      <c r="J39" s="68">
        <v>1059151.05</v>
      </c>
      <c r="K39" s="85">
        <f t="shared" si="10"/>
        <v>310233.46999999997</v>
      </c>
    </row>
    <row r="40" spans="1:11" s="22" customFormat="1" ht="30" x14ac:dyDescent="0.25">
      <c r="A40" s="31"/>
      <c r="B40" s="33"/>
      <c r="C40" s="32"/>
      <c r="D40" s="34">
        <v>14410</v>
      </c>
      <c r="E40" s="35" t="s">
        <v>106</v>
      </c>
      <c r="F40" s="68">
        <v>583582.28</v>
      </c>
      <c r="G40" s="68">
        <v>434528.2</v>
      </c>
      <c r="H40" s="68">
        <f t="shared" si="59"/>
        <v>1018110.48</v>
      </c>
      <c r="I40" s="68">
        <v>1018110.48</v>
      </c>
      <c r="J40" s="68">
        <v>1018110.48</v>
      </c>
      <c r="K40" s="85">
        <f t="shared" si="10"/>
        <v>0</v>
      </c>
    </row>
    <row r="41" spans="1:11" s="22" customFormat="1" ht="30" hidden="1" x14ac:dyDescent="0.25">
      <c r="A41" s="31"/>
      <c r="B41" s="33"/>
      <c r="C41" s="32"/>
      <c r="D41" s="34">
        <v>14411</v>
      </c>
      <c r="E41" s="35" t="s">
        <v>270</v>
      </c>
      <c r="F41" s="68"/>
      <c r="G41" s="68"/>
      <c r="H41" s="68">
        <f t="shared" si="59"/>
        <v>0</v>
      </c>
      <c r="I41" s="68">
        <v>0</v>
      </c>
      <c r="J41" s="68"/>
      <c r="K41" s="85">
        <f t="shared" si="10"/>
        <v>0</v>
      </c>
    </row>
    <row r="42" spans="1:11" s="22" customFormat="1" ht="30" x14ac:dyDescent="0.25">
      <c r="A42" s="31"/>
      <c r="B42" s="33"/>
      <c r="C42" s="32"/>
      <c r="D42" s="34">
        <v>14412</v>
      </c>
      <c r="E42" s="35" t="s">
        <v>271</v>
      </c>
      <c r="F42" s="68">
        <v>12487644.710000001</v>
      </c>
      <c r="G42" s="68">
        <v>1379355.29</v>
      </c>
      <c r="H42" s="68">
        <f t="shared" si="59"/>
        <v>13867000</v>
      </c>
      <c r="I42" s="68">
        <v>12804823.07</v>
      </c>
      <c r="J42" s="68">
        <v>12804823.07</v>
      </c>
      <c r="K42" s="85">
        <f t="shared" si="10"/>
        <v>1062176.9299999997</v>
      </c>
    </row>
    <row r="43" spans="1:11" s="22" customFormat="1" x14ac:dyDescent="0.25">
      <c r="A43" s="31"/>
      <c r="B43" s="64">
        <v>15000</v>
      </c>
      <c r="C43" s="65" t="s">
        <v>107</v>
      </c>
      <c r="D43" s="66"/>
      <c r="E43" s="67"/>
      <c r="F43" s="54">
        <f>SUM(F46,F48,F58)</f>
        <v>155615253.63</v>
      </c>
      <c r="G43" s="54">
        <f t="shared" ref="G43" si="60">SUM(G44,G46,G48,G56,G58)</f>
        <v>10125014.27</v>
      </c>
      <c r="H43" s="54">
        <f t="shared" ref="H43:K43" si="61">SUM(H44,H46,H48,H56,H58)</f>
        <v>165740267.90000004</v>
      </c>
      <c r="I43" s="54">
        <f t="shared" ref="I43:J43" si="62">SUM(I44,I46,I48,I56,I58)</f>
        <v>162075453.33000001</v>
      </c>
      <c r="J43" s="54">
        <f t="shared" si="62"/>
        <v>161933758.00999999</v>
      </c>
      <c r="K43" s="86">
        <f t="shared" si="61"/>
        <v>3664814.5700000045</v>
      </c>
    </row>
    <row r="44" spans="1:11" s="22" customFormat="1" hidden="1" x14ac:dyDescent="0.25">
      <c r="A44" s="31"/>
      <c r="B44" s="32"/>
      <c r="C44" s="45">
        <v>15200</v>
      </c>
      <c r="D44" s="62" t="s">
        <v>108</v>
      </c>
      <c r="E44" s="63"/>
      <c r="F44" s="55"/>
      <c r="G44" s="55">
        <f t="shared" ref="G44" si="63">SUM(G45)</f>
        <v>0</v>
      </c>
      <c r="H44" s="55">
        <f t="shared" ref="H44:K44" si="64">SUM(H45)</f>
        <v>0</v>
      </c>
      <c r="I44" s="55">
        <f t="shared" si="64"/>
        <v>0</v>
      </c>
      <c r="J44" s="55">
        <f t="shared" si="64"/>
        <v>0</v>
      </c>
      <c r="K44" s="87">
        <f t="shared" si="64"/>
        <v>0</v>
      </c>
    </row>
    <row r="45" spans="1:11" s="22" customFormat="1" hidden="1" x14ac:dyDescent="0.25">
      <c r="A45" s="31"/>
      <c r="B45" s="33"/>
      <c r="C45" s="32"/>
      <c r="D45" s="34">
        <v>15201</v>
      </c>
      <c r="E45" s="35" t="s">
        <v>108</v>
      </c>
      <c r="F45" s="68"/>
      <c r="G45" s="68"/>
      <c r="H45" s="68">
        <f>F45+G45</f>
        <v>0</v>
      </c>
      <c r="I45" s="68">
        <f t="shared" ref="I45:J45" si="65">G45+H45</f>
        <v>0</v>
      </c>
      <c r="J45" s="68">
        <f t="shared" si="65"/>
        <v>0</v>
      </c>
      <c r="K45" s="85">
        <f t="shared" si="10"/>
        <v>0</v>
      </c>
    </row>
    <row r="46" spans="1:11" s="22" customFormat="1" x14ac:dyDescent="0.25">
      <c r="A46" s="31"/>
      <c r="B46" s="32"/>
      <c r="C46" s="45">
        <v>15300</v>
      </c>
      <c r="D46" s="62" t="s">
        <v>109</v>
      </c>
      <c r="E46" s="63"/>
      <c r="F46" s="55">
        <f t="shared" ref="F46" si="66">SUM(F47)</f>
        <v>534245.6</v>
      </c>
      <c r="G46" s="55">
        <f t="shared" ref="G46" si="67">SUM(G47)</f>
        <v>54596.47</v>
      </c>
      <c r="H46" s="55">
        <f t="shared" ref="H46:K46" si="68">SUM(H47)</f>
        <v>588842.06999999995</v>
      </c>
      <c r="I46" s="55">
        <f t="shared" si="68"/>
        <v>511553.5</v>
      </c>
      <c r="J46" s="55">
        <f t="shared" si="68"/>
        <v>511553.5</v>
      </c>
      <c r="K46" s="87">
        <f t="shared" si="68"/>
        <v>77288.569999999949</v>
      </c>
    </row>
    <row r="47" spans="1:11" s="22" customFormat="1" ht="30" x14ac:dyDescent="0.25">
      <c r="A47" s="31"/>
      <c r="B47" s="33"/>
      <c r="C47" s="32"/>
      <c r="D47" s="34">
        <v>15302</v>
      </c>
      <c r="E47" s="35" t="s">
        <v>272</v>
      </c>
      <c r="F47" s="68">
        <v>534245.6</v>
      </c>
      <c r="G47" s="68">
        <v>54596.47</v>
      </c>
      <c r="H47" s="68">
        <f>F47+G47</f>
        <v>588842.06999999995</v>
      </c>
      <c r="I47" s="68">
        <v>511553.5</v>
      </c>
      <c r="J47" s="68">
        <v>511553.5</v>
      </c>
      <c r="K47" s="85">
        <f t="shared" si="10"/>
        <v>77288.569999999949</v>
      </c>
    </row>
    <row r="48" spans="1:11" s="22" customFormat="1" x14ac:dyDescent="0.25">
      <c r="A48" s="31"/>
      <c r="B48" s="32"/>
      <c r="C48" s="45">
        <v>15400</v>
      </c>
      <c r="D48" s="62" t="s">
        <v>110</v>
      </c>
      <c r="E48" s="63"/>
      <c r="F48" s="55">
        <f t="shared" ref="F48" si="69">SUM(F49:F55)</f>
        <v>152168285.75999999</v>
      </c>
      <c r="G48" s="55">
        <f t="shared" ref="G48" si="70">SUM(G49:G55)</f>
        <v>9976098.8599999994</v>
      </c>
      <c r="H48" s="55">
        <f t="shared" ref="H48:K48" si="71">SUM(H49:H55)</f>
        <v>162144384.62000003</v>
      </c>
      <c r="I48" s="55">
        <f t="shared" si="71"/>
        <v>158556858.62</v>
      </c>
      <c r="J48" s="55">
        <f t="shared" ref="J48" si="72">SUM(J49:J55)</f>
        <v>158556858.62</v>
      </c>
      <c r="K48" s="87">
        <f t="shared" si="71"/>
        <v>3587526.0000000047</v>
      </c>
    </row>
    <row r="49" spans="1:11" s="22" customFormat="1" x14ac:dyDescent="0.25">
      <c r="A49" s="31"/>
      <c r="B49" s="33"/>
      <c r="C49" s="32"/>
      <c r="D49" s="34">
        <v>15401</v>
      </c>
      <c r="E49" s="35" t="s">
        <v>273</v>
      </c>
      <c r="F49" s="68">
        <v>31519205.609999999</v>
      </c>
      <c r="G49" s="68">
        <v>1821878.92</v>
      </c>
      <c r="H49" s="68">
        <f t="shared" ref="H49:H55" si="73">F49+G49</f>
        <v>33341084.530000001</v>
      </c>
      <c r="I49" s="68">
        <v>32766918.899999999</v>
      </c>
      <c r="J49" s="68">
        <v>32766918.899999999</v>
      </c>
      <c r="K49" s="85">
        <f t="shared" si="10"/>
        <v>574165.63000000268</v>
      </c>
    </row>
    <row r="50" spans="1:11" s="22" customFormat="1" x14ac:dyDescent="0.25">
      <c r="A50" s="31"/>
      <c r="B50" s="33"/>
      <c r="C50" s="32"/>
      <c r="D50" s="34">
        <v>15402</v>
      </c>
      <c r="E50" s="35" t="s">
        <v>274</v>
      </c>
      <c r="F50" s="68">
        <v>17260610.149999999</v>
      </c>
      <c r="G50" s="68">
        <v>1616081.03</v>
      </c>
      <c r="H50" s="68">
        <f t="shared" si="73"/>
        <v>18876691.18</v>
      </c>
      <c r="I50" s="68">
        <v>17916602.84</v>
      </c>
      <c r="J50" s="68">
        <v>17916602.84</v>
      </c>
      <c r="K50" s="85">
        <f t="shared" si="10"/>
        <v>960088.33999999985</v>
      </c>
    </row>
    <row r="51" spans="1:11" s="22" customFormat="1" x14ac:dyDescent="0.25">
      <c r="A51" s="31"/>
      <c r="B51" s="33"/>
      <c r="C51" s="32"/>
      <c r="D51" s="34">
        <v>15403</v>
      </c>
      <c r="E51" s="35" t="s">
        <v>302</v>
      </c>
      <c r="F51" s="68">
        <v>65775039.340000004</v>
      </c>
      <c r="G51" s="68">
        <v>3927127.12</v>
      </c>
      <c r="H51" s="68">
        <f t="shared" si="73"/>
        <v>69702166.460000008</v>
      </c>
      <c r="I51" s="68">
        <v>68463003.340000004</v>
      </c>
      <c r="J51" s="68">
        <v>68463003.340000004</v>
      </c>
      <c r="K51" s="85">
        <f t="shared" si="10"/>
        <v>1239163.1200000048</v>
      </c>
    </row>
    <row r="52" spans="1:11" s="22" customFormat="1" x14ac:dyDescent="0.25">
      <c r="A52" s="31"/>
      <c r="B52" s="33"/>
      <c r="C52" s="32"/>
      <c r="D52" s="34">
        <v>15404</v>
      </c>
      <c r="E52" s="35" t="s">
        <v>275</v>
      </c>
      <c r="F52" s="68">
        <v>14841096.34</v>
      </c>
      <c r="G52" s="68">
        <v>1033687.52</v>
      </c>
      <c r="H52" s="68">
        <f t="shared" si="73"/>
        <v>15874783.859999999</v>
      </c>
      <c r="I52" s="68">
        <v>15853737.890000001</v>
      </c>
      <c r="J52" s="68">
        <v>15853737.890000001</v>
      </c>
      <c r="K52" s="85">
        <f t="shared" si="10"/>
        <v>21045.969999998808</v>
      </c>
    </row>
    <row r="53" spans="1:11" s="22" customFormat="1" x14ac:dyDescent="0.25">
      <c r="A53" s="31"/>
      <c r="B53" s="33"/>
      <c r="C53" s="32"/>
      <c r="D53" s="34">
        <v>15405</v>
      </c>
      <c r="E53" s="35" t="s">
        <v>276</v>
      </c>
      <c r="F53" s="68">
        <v>5905478.4199999999</v>
      </c>
      <c r="G53" s="68">
        <v>135857.01999999999</v>
      </c>
      <c r="H53" s="68">
        <f t="shared" si="73"/>
        <v>6041335.4399999995</v>
      </c>
      <c r="I53" s="68">
        <v>5991989.9900000002</v>
      </c>
      <c r="J53" s="68">
        <v>5991989.9900000002</v>
      </c>
      <c r="K53" s="85">
        <f t="shared" si="10"/>
        <v>49345.449999999255</v>
      </c>
    </row>
    <row r="54" spans="1:11" s="22" customFormat="1" x14ac:dyDescent="0.25">
      <c r="A54" s="31"/>
      <c r="B54" s="33"/>
      <c r="C54" s="32"/>
      <c r="D54" s="34">
        <v>15406</v>
      </c>
      <c r="E54" s="35" t="s">
        <v>277</v>
      </c>
      <c r="F54" s="68">
        <v>12459767.960000001</v>
      </c>
      <c r="G54" s="68">
        <v>1434213.45</v>
      </c>
      <c r="H54" s="68">
        <f t="shared" si="73"/>
        <v>13893981.41</v>
      </c>
      <c r="I54" s="68">
        <v>13150584.970000001</v>
      </c>
      <c r="J54" s="68">
        <v>13150584.970000001</v>
      </c>
      <c r="K54" s="85">
        <f t="shared" si="10"/>
        <v>743396.43999999948</v>
      </c>
    </row>
    <row r="55" spans="1:11" s="22" customFormat="1" x14ac:dyDescent="0.25">
      <c r="A55" s="31"/>
      <c r="B55" s="33"/>
      <c r="C55" s="32"/>
      <c r="D55" s="34">
        <v>15412</v>
      </c>
      <c r="E55" s="35" t="s">
        <v>278</v>
      </c>
      <c r="F55" s="68">
        <v>4407087.9400000004</v>
      </c>
      <c r="G55" s="68">
        <v>7253.8</v>
      </c>
      <c r="H55" s="68">
        <f t="shared" si="73"/>
        <v>4414341.74</v>
      </c>
      <c r="I55" s="68">
        <v>4414020.6900000004</v>
      </c>
      <c r="J55" s="68">
        <v>4414020.6900000004</v>
      </c>
      <c r="K55" s="85">
        <f t="shared" si="10"/>
        <v>321.04999999981374</v>
      </c>
    </row>
    <row r="56" spans="1:11" s="22" customFormat="1" hidden="1" x14ac:dyDescent="0.25">
      <c r="A56" s="31"/>
      <c r="B56" s="32"/>
      <c r="C56" s="45">
        <v>15500</v>
      </c>
      <c r="D56" s="62" t="s">
        <v>111</v>
      </c>
      <c r="E56" s="63"/>
      <c r="F56" s="55"/>
      <c r="G56" s="55">
        <f t="shared" ref="G56" si="74">SUM(G57)</f>
        <v>0</v>
      </c>
      <c r="H56" s="55">
        <f t="shared" ref="H56:K56" si="75">SUM(H57)</f>
        <v>0</v>
      </c>
      <c r="I56" s="55"/>
      <c r="J56" s="55"/>
      <c r="K56" s="87">
        <f t="shared" si="75"/>
        <v>0</v>
      </c>
    </row>
    <row r="57" spans="1:11" s="22" customFormat="1" hidden="1" x14ac:dyDescent="0.25">
      <c r="A57" s="31"/>
      <c r="B57" s="33"/>
      <c r="C57" s="32"/>
      <c r="D57" s="34">
        <v>15501</v>
      </c>
      <c r="E57" s="35" t="s">
        <v>112</v>
      </c>
      <c r="F57" s="68"/>
      <c r="G57" s="68"/>
      <c r="H57" s="68">
        <f t="shared" ref="H57" si="76">F57+G57</f>
        <v>0</v>
      </c>
      <c r="I57" s="68">
        <v>0</v>
      </c>
      <c r="J57" s="68">
        <v>0</v>
      </c>
      <c r="K57" s="85">
        <f t="shared" si="10"/>
        <v>0</v>
      </c>
    </row>
    <row r="58" spans="1:11" s="22" customFormat="1" x14ac:dyDescent="0.25">
      <c r="A58" s="31"/>
      <c r="B58" s="32"/>
      <c r="C58" s="45">
        <v>15900</v>
      </c>
      <c r="D58" s="62" t="s">
        <v>107</v>
      </c>
      <c r="E58" s="63"/>
      <c r="F58" s="55">
        <f>SUM(F60:F61)</f>
        <v>2912722.27</v>
      </c>
      <c r="G58" s="55">
        <f t="shared" ref="G58" si="77">SUM(G59:G61)</f>
        <v>94318.94</v>
      </c>
      <c r="H58" s="55">
        <f t="shared" ref="H58:K58" si="78">SUM(H59:H61)</f>
        <v>3007041.21</v>
      </c>
      <c r="I58" s="55">
        <f t="shared" si="78"/>
        <v>3007041.21</v>
      </c>
      <c r="J58" s="55">
        <f t="shared" ref="J58" si="79">SUM(J59:J61)</f>
        <v>2865345.89</v>
      </c>
      <c r="K58" s="87">
        <f t="shared" si="78"/>
        <v>0</v>
      </c>
    </row>
    <row r="59" spans="1:11" s="22" customFormat="1" hidden="1" x14ac:dyDescent="0.25">
      <c r="A59" s="31"/>
      <c r="B59" s="33"/>
      <c r="C59" s="32"/>
      <c r="D59" s="71">
        <v>15901</v>
      </c>
      <c r="E59" s="70" t="s">
        <v>295</v>
      </c>
      <c r="F59" s="68"/>
      <c r="G59" s="68"/>
      <c r="H59" s="68">
        <f t="shared" ref="H59" si="80">F59+G59</f>
        <v>0</v>
      </c>
      <c r="I59" s="68">
        <v>0</v>
      </c>
      <c r="J59" s="68">
        <v>0</v>
      </c>
      <c r="K59" s="85">
        <f t="shared" si="10"/>
        <v>0</v>
      </c>
    </row>
    <row r="60" spans="1:11" s="22" customFormat="1" ht="30" x14ac:dyDescent="0.25">
      <c r="A60" s="31"/>
      <c r="B60" s="33"/>
      <c r="C60" s="32"/>
      <c r="D60" s="34">
        <v>15913</v>
      </c>
      <c r="E60" s="35" t="s">
        <v>113</v>
      </c>
      <c r="F60" s="68">
        <v>2912722.27</v>
      </c>
      <c r="G60" s="68">
        <v>94318.94</v>
      </c>
      <c r="H60" s="68">
        <f>F60+G60</f>
        <v>3007041.21</v>
      </c>
      <c r="I60" s="68">
        <v>3007041.21</v>
      </c>
      <c r="J60" s="68">
        <v>2865345.89</v>
      </c>
      <c r="K60" s="85">
        <f t="shared" si="10"/>
        <v>0</v>
      </c>
    </row>
    <row r="61" spans="1:11" s="22" customFormat="1" hidden="1" x14ac:dyDescent="0.25">
      <c r="A61" s="31"/>
      <c r="B61" s="33"/>
      <c r="C61" s="32"/>
      <c r="D61" s="34">
        <v>15914</v>
      </c>
      <c r="E61" s="35" t="s">
        <v>114</v>
      </c>
      <c r="F61" s="68"/>
      <c r="G61" s="68"/>
      <c r="H61" s="68"/>
      <c r="I61" s="68"/>
      <c r="J61" s="68"/>
      <c r="K61" s="85">
        <f t="shared" si="10"/>
        <v>0</v>
      </c>
    </row>
    <row r="62" spans="1:11" s="22" customFormat="1" hidden="1" x14ac:dyDescent="0.25">
      <c r="A62" s="31"/>
      <c r="B62" s="64">
        <v>16000</v>
      </c>
      <c r="C62" s="65" t="s">
        <v>82</v>
      </c>
      <c r="D62" s="66"/>
      <c r="E62" s="67"/>
      <c r="F62" s="68"/>
      <c r="G62" s="68"/>
      <c r="H62" s="68"/>
      <c r="I62" s="68"/>
      <c r="J62" s="68"/>
      <c r="K62" s="85"/>
    </row>
    <row r="63" spans="1:11" s="22" customFormat="1" hidden="1" x14ac:dyDescent="0.25">
      <c r="A63" s="31"/>
      <c r="B63" s="32"/>
      <c r="C63" s="45">
        <v>16100</v>
      </c>
      <c r="D63" s="62" t="s">
        <v>311</v>
      </c>
      <c r="E63" s="63"/>
      <c r="F63" s="68"/>
      <c r="G63" s="68"/>
      <c r="H63" s="68"/>
      <c r="I63" s="68"/>
      <c r="J63" s="68"/>
      <c r="K63" s="85"/>
    </row>
    <row r="64" spans="1:11" s="22" customFormat="1" ht="30" hidden="1" x14ac:dyDescent="0.25">
      <c r="A64" s="31"/>
      <c r="B64" s="33"/>
      <c r="C64" s="32"/>
      <c r="D64" s="34">
        <v>16101</v>
      </c>
      <c r="E64" s="35" t="s">
        <v>312</v>
      </c>
      <c r="F64" s="68"/>
      <c r="G64" s="68"/>
      <c r="H64" s="68"/>
      <c r="I64" s="68"/>
      <c r="J64" s="68"/>
      <c r="K64" s="85"/>
    </row>
    <row r="65" spans="1:11" s="22" customFormat="1" x14ac:dyDescent="0.25">
      <c r="A65" s="31"/>
      <c r="B65" s="64">
        <v>17000</v>
      </c>
      <c r="C65" s="65" t="s">
        <v>115</v>
      </c>
      <c r="D65" s="66"/>
      <c r="E65" s="67"/>
      <c r="F65" s="54">
        <f t="shared" ref="F65:F66" si="81">SUM(F66)</f>
        <v>10326300</v>
      </c>
      <c r="G65" s="54">
        <f t="shared" ref="G65:G66" si="82">SUM(G66)</f>
        <v>892000</v>
      </c>
      <c r="H65" s="54">
        <f t="shared" ref="H65:K66" si="83">SUM(H66)</f>
        <v>11218300</v>
      </c>
      <c r="I65" s="54">
        <f t="shared" si="83"/>
        <v>11217300</v>
      </c>
      <c r="J65" s="54">
        <f t="shared" si="83"/>
        <v>11101400</v>
      </c>
      <c r="K65" s="86">
        <f t="shared" si="83"/>
        <v>1000</v>
      </c>
    </row>
    <row r="66" spans="1:11" s="22" customFormat="1" x14ac:dyDescent="0.25">
      <c r="A66" s="31"/>
      <c r="B66" s="32"/>
      <c r="C66" s="45">
        <v>17100</v>
      </c>
      <c r="D66" s="62" t="s">
        <v>116</v>
      </c>
      <c r="E66" s="63"/>
      <c r="F66" s="55">
        <f t="shared" si="81"/>
        <v>10326300</v>
      </c>
      <c r="G66" s="55">
        <f t="shared" si="82"/>
        <v>892000</v>
      </c>
      <c r="H66" s="55">
        <f t="shared" si="83"/>
        <v>11218300</v>
      </c>
      <c r="I66" s="55">
        <f t="shared" si="83"/>
        <v>11217300</v>
      </c>
      <c r="J66" s="55">
        <f t="shared" si="83"/>
        <v>11101400</v>
      </c>
      <c r="K66" s="87">
        <f t="shared" si="83"/>
        <v>1000</v>
      </c>
    </row>
    <row r="67" spans="1:11" s="22" customFormat="1" x14ac:dyDescent="0.25">
      <c r="A67" s="31"/>
      <c r="B67" s="33"/>
      <c r="C67" s="32"/>
      <c r="D67" s="34">
        <v>17101</v>
      </c>
      <c r="E67" s="35" t="s">
        <v>279</v>
      </c>
      <c r="F67" s="68">
        <v>10326300</v>
      </c>
      <c r="G67" s="68">
        <v>892000</v>
      </c>
      <c r="H67" s="68">
        <f>F67+G67</f>
        <v>11218300</v>
      </c>
      <c r="I67" s="68">
        <v>11217300</v>
      </c>
      <c r="J67" s="68">
        <f>11099600+1800</f>
        <v>11101400</v>
      </c>
      <c r="K67" s="85">
        <f t="shared" si="10"/>
        <v>1000</v>
      </c>
    </row>
    <row r="68" spans="1:11" s="22" customFormat="1" x14ac:dyDescent="0.25">
      <c r="A68" s="31"/>
      <c r="B68" s="33"/>
      <c r="C68" s="32"/>
      <c r="D68" s="34"/>
      <c r="E68" s="35"/>
      <c r="F68" s="68"/>
      <c r="G68" s="68"/>
      <c r="H68" s="68"/>
      <c r="I68" s="68"/>
      <c r="J68" s="68"/>
      <c r="K68" s="85"/>
    </row>
    <row r="69" spans="1:11" s="22" customFormat="1" x14ac:dyDescent="0.25">
      <c r="A69" s="23">
        <v>20000</v>
      </c>
      <c r="B69" s="24" t="s">
        <v>117</v>
      </c>
      <c r="C69" s="25"/>
      <c r="D69" s="25"/>
      <c r="E69" s="26"/>
      <c r="F69" s="53">
        <f t="shared" ref="F69:K69" si="84">SUM(F70,F84,F91,F108,F115,F119,F127)</f>
        <v>15010034.859999998</v>
      </c>
      <c r="G69" s="53">
        <f t="shared" si="84"/>
        <v>4621699.08</v>
      </c>
      <c r="H69" s="53">
        <f t="shared" si="84"/>
        <v>19631733.939999998</v>
      </c>
      <c r="I69" s="53">
        <f t="shared" si="84"/>
        <v>16564286.699999999</v>
      </c>
      <c r="J69" s="53">
        <f t="shared" si="84"/>
        <v>14035271.469999999</v>
      </c>
      <c r="K69" s="85">
        <f t="shared" si="84"/>
        <v>3067447.2399999998</v>
      </c>
    </row>
    <row r="70" spans="1:11" s="22" customFormat="1" x14ac:dyDescent="0.25">
      <c r="A70" s="31"/>
      <c r="B70" s="64">
        <v>21000</v>
      </c>
      <c r="C70" s="65" t="s">
        <v>118</v>
      </c>
      <c r="D70" s="66"/>
      <c r="E70" s="67"/>
      <c r="F70" s="54">
        <f t="shared" ref="F70" si="85">SUM(F71,F74,F76,F78,F80,F82)</f>
        <v>7621299.4299999997</v>
      </c>
      <c r="G70" s="54">
        <f t="shared" ref="G70" si="86">SUM(G71,G74,G76,G78,G80,G82)</f>
        <v>1582999.65</v>
      </c>
      <c r="H70" s="54">
        <f t="shared" ref="H70:K70" si="87">SUM(H71,H74,H76,H78,H80,H82)</f>
        <v>9204299.0799999982</v>
      </c>
      <c r="I70" s="54">
        <f t="shared" ref="I70" si="88">SUM(I71,I74,I76,I78,I80,I82)</f>
        <v>8230110.7400000002</v>
      </c>
      <c r="J70" s="54">
        <f t="shared" ref="J70" si="89">SUM(J71,J74,J76,J78,J80,J82)</f>
        <v>6990638.29</v>
      </c>
      <c r="K70" s="86">
        <f t="shared" si="87"/>
        <v>974188.33999999973</v>
      </c>
    </row>
    <row r="71" spans="1:11" s="22" customFormat="1" x14ac:dyDescent="0.25">
      <c r="A71" s="31"/>
      <c r="B71" s="32"/>
      <c r="C71" s="45">
        <v>21100</v>
      </c>
      <c r="D71" s="62" t="s">
        <v>119</v>
      </c>
      <c r="E71" s="63"/>
      <c r="F71" s="55">
        <f t="shared" ref="F71" si="90">SUM(F72:F73)</f>
        <v>4310243.26</v>
      </c>
      <c r="G71" s="55">
        <f t="shared" ref="G71" si="91">SUM(G72:G73)</f>
        <v>269011.65000000002</v>
      </c>
      <c r="H71" s="55">
        <f t="shared" ref="H71:K71" si="92">SUM(H72:H73)</f>
        <v>4579254.91</v>
      </c>
      <c r="I71" s="55">
        <f t="shared" ref="I71" si="93">SUM(I72:I73)</f>
        <v>4459726.6900000004</v>
      </c>
      <c r="J71" s="55">
        <f t="shared" ref="J71" si="94">SUM(J72:J73)</f>
        <v>3755489.5199999996</v>
      </c>
      <c r="K71" s="87">
        <f t="shared" si="92"/>
        <v>119528.21999999962</v>
      </c>
    </row>
    <row r="72" spans="1:11" s="22" customFormat="1" x14ac:dyDescent="0.25">
      <c r="A72" s="31"/>
      <c r="B72" s="33"/>
      <c r="C72" s="32"/>
      <c r="D72" s="34">
        <v>21101</v>
      </c>
      <c r="E72" s="35" t="s">
        <v>280</v>
      </c>
      <c r="F72" s="68">
        <v>4284443.29</v>
      </c>
      <c r="G72" s="68"/>
      <c r="H72" s="68">
        <f t="shared" ref="H72:H73" si="95">F72+G72</f>
        <v>4284443.29</v>
      </c>
      <c r="I72" s="68">
        <v>4197661.6900000004</v>
      </c>
      <c r="J72" s="68">
        <f>3913533.57-181009.41</f>
        <v>3732524.1599999997</v>
      </c>
      <c r="K72" s="85">
        <f t="shared" si="10"/>
        <v>86781.599999999627</v>
      </c>
    </row>
    <row r="73" spans="1:11" s="22" customFormat="1" x14ac:dyDescent="0.25">
      <c r="A73" s="31"/>
      <c r="B73" s="33"/>
      <c r="C73" s="32"/>
      <c r="D73" s="34">
        <v>21102</v>
      </c>
      <c r="E73" s="35" t="s">
        <v>281</v>
      </c>
      <c r="F73" s="68">
        <v>25799.97</v>
      </c>
      <c r="G73" s="68">
        <v>269011.65000000002</v>
      </c>
      <c r="H73" s="68">
        <f t="shared" si="95"/>
        <v>294811.62</v>
      </c>
      <c r="I73" s="68">
        <v>262065</v>
      </c>
      <c r="J73" s="68">
        <f>25907.52-2942.16</f>
        <v>22965.360000000001</v>
      </c>
      <c r="K73" s="85">
        <f t="shared" si="10"/>
        <v>32746.619999999995</v>
      </c>
    </row>
    <row r="74" spans="1:11" s="22" customFormat="1" x14ac:dyDescent="0.25">
      <c r="A74" s="31"/>
      <c r="B74" s="32"/>
      <c r="C74" s="45">
        <v>21200</v>
      </c>
      <c r="D74" s="62" t="s">
        <v>120</v>
      </c>
      <c r="E74" s="63"/>
      <c r="F74" s="55">
        <f t="shared" ref="F74" si="96">SUM(F75)</f>
        <v>189460.8</v>
      </c>
      <c r="G74" s="55">
        <f t="shared" ref="G74" si="97">SUM(G75)</f>
        <v>0</v>
      </c>
      <c r="H74" s="55">
        <f t="shared" ref="H74:K74" si="98">SUM(H75)</f>
        <v>189460.8</v>
      </c>
      <c r="I74" s="55">
        <f t="shared" si="98"/>
        <v>172380.91</v>
      </c>
      <c r="J74" s="55">
        <f t="shared" si="98"/>
        <v>127388.11</v>
      </c>
      <c r="K74" s="87">
        <f t="shared" si="98"/>
        <v>17079.889999999985</v>
      </c>
    </row>
    <row r="75" spans="1:11" s="22" customFormat="1" ht="30" x14ac:dyDescent="0.25">
      <c r="A75" s="31"/>
      <c r="B75" s="33"/>
      <c r="C75" s="32"/>
      <c r="D75" s="34">
        <v>21201</v>
      </c>
      <c r="E75" s="35" t="s">
        <v>120</v>
      </c>
      <c r="F75" s="68">
        <v>189460.8</v>
      </c>
      <c r="G75" s="68"/>
      <c r="H75" s="68">
        <f>F75+G75</f>
        <v>189460.8</v>
      </c>
      <c r="I75" s="68">
        <v>172380.91</v>
      </c>
      <c r="J75" s="68">
        <v>127388.11</v>
      </c>
      <c r="K75" s="85">
        <f t="shared" si="10"/>
        <v>17079.889999999985</v>
      </c>
    </row>
    <row r="76" spans="1:11" s="22" customFormat="1" x14ac:dyDescent="0.25">
      <c r="A76" s="31"/>
      <c r="B76" s="32"/>
      <c r="C76" s="45">
        <v>21400</v>
      </c>
      <c r="D76" s="62" t="s">
        <v>121</v>
      </c>
      <c r="E76" s="63"/>
      <c r="F76" s="55">
        <f t="shared" ref="F76" si="99">SUM(F77)</f>
        <v>1911245</v>
      </c>
      <c r="G76" s="55">
        <f t="shared" ref="G76" si="100">SUM(G77)</f>
        <v>0</v>
      </c>
      <c r="H76" s="55">
        <f t="shared" ref="H76:K76" si="101">SUM(H77)</f>
        <v>1911245</v>
      </c>
      <c r="I76" s="55">
        <f t="shared" si="101"/>
        <v>1819861.04</v>
      </c>
      <c r="J76" s="55">
        <f t="shared" si="101"/>
        <v>1709197.04</v>
      </c>
      <c r="K76" s="87">
        <f t="shared" si="101"/>
        <v>91383.959999999963</v>
      </c>
    </row>
    <row r="77" spans="1:11" s="22" customFormat="1" ht="45" x14ac:dyDescent="0.25">
      <c r="A77" s="31"/>
      <c r="B77" s="33"/>
      <c r="C77" s="32"/>
      <c r="D77" s="34">
        <v>21401</v>
      </c>
      <c r="E77" s="35" t="s">
        <v>122</v>
      </c>
      <c r="F77" s="68">
        <v>1911245</v>
      </c>
      <c r="G77" s="68"/>
      <c r="H77" s="68">
        <f>F77+G77</f>
        <v>1911245</v>
      </c>
      <c r="I77" s="68">
        <v>1819861.04</v>
      </c>
      <c r="J77" s="68">
        <f>1447794.74+261402.3</f>
        <v>1709197.04</v>
      </c>
      <c r="K77" s="85">
        <f t="shared" si="10"/>
        <v>91383.959999999963</v>
      </c>
    </row>
    <row r="78" spans="1:11" s="22" customFormat="1" x14ac:dyDescent="0.25">
      <c r="A78" s="31"/>
      <c r="B78" s="32"/>
      <c r="C78" s="45">
        <v>21500</v>
      </c>
      <c r="D78" s="62" t="s">
        <v>123</v>
      </c>
      <c r="E78" s="63"/>
      <c r="F78" s="55">
        <f t="shared" ref="F78" si="102">SUM(F79)</f>
        <v>271652.21000000002</v>
      </c>
      <c r="G78" s="55">
        <f t="shared" ref="G78" si="103">SUM(G79)</f>
        <v>0</v>
      </c>
      <c r="H78" s="55">
        <f t="shared" ref="H78:K78" si="104">SUM(H79)</f>
        <v>271652.21000000002</v>
      </c>
      <c r="I78" s="55">
        <f t="shared" si="104"/>
        <v>262295.67999999999</v>
      </c>
      <c r="J78" s="55">
        <f t="shared" si="104"/>
        <v>236921.08</v>
      </c>
      <c r="K78" s="87">
        <f t="shared" si="104"/>
        <v>9356.5300000000279</v>
      </c>
    </row>
    <row r="79" spans="1:11" s="22" customFormat="1" x14ac:dyDescent="0.25">
      <c r="A79" s="31"/>
      <c r="B79" s="33"/>
      <c r="C79" s="32"/>
      <c r="D79" s="34">
        <v>21501</v>
      </c>
      <c r="E79" s="35" t="s">
        <v>124</v>
      </c>
      <c r="F79" s="68">
        <v>271652.21000000002</v>
      </c>
      <c r="G79" s="68"/>
      <c r="H79" s="68">
        <f>F79+G79</f>
        <v>271652.21000000002</v>
      </c>
      <c r="I79" s="68">
        <v>262295.67999999999</v>
      </c>
      <c r="J79" s="68">
        <v>236921.08</v>
      </c>
      <c r="K79" s="85">
        <f t="shared" si="10"/>
        <v>9356.5300000000279</v>
      </c>
    </row>
    <row r="80" spans="1:11" s="22" customFormat="1" x14ac:dyDescent="0.25">
      <c r="A80" s="31"/>
      <c r="B80" s="32"/>
      <c r="C80" s="45">
        <v>21600</v>
      </c>
      <c r="D80" s="62" t="s">
        <v>125</v>
      </c>
      <c r="E80" s="63"/>
      <c r="F80" s="55">
        <f t="shared" ref="F80" si="105">SUM(F81)</f>
        <v>919274.96</v>
      </c>
      <c r="G80" s="55">
        <f t="shared" ref="G80" si="106">SUM(G81)</f>
        <v>1313988</v>
      </c>
      <c r="H80" s="55">
        <f t="shared" ref="H80:K80" si="107">SUM(H81)</f>
        <v>2233262.96</v>
      </c>
      <c r="I80" s="55">
        <f t="shared" si="107"/>
        <v>1501612.38</v>
      </c>
      <c r="J80" s="55">
        <f t="shared" si="107"/>
        <v>1159032.54</v>
      </c>
      <c r="K80" s="87">
        <f t="shared" si="107"/>
        <v>731650.58000000007</v>
      </c>
    </row>
    <row r="81" spans="1:11" s="22" customFormat="1" x14ac:dyDescent="0.25">
      <c r="A81" s="31"/>
      <c r="B81" s="33"/>
      <c r="C81" s="32"/>
      <c r="D81" s="34">
        <v>21601</v>
      </c>
      <c r="E81" s="35" t="s">
        <v>125</v>
      </c>
      <c r="F81" s="68">
        <v>919274.96</v>
      </c>
      <c r="G81" s="68">
        <v>1313988</v>
      </c>
      <c r="H81" s="68">
        <f>F81+G81</f>
        <v>2233262.96</v>
      </c>
      <c r="I81" s="68">
        <v>1501612.38</v>
      </c>
      <c r="J81" s="68">
        <v>1159032.54</v>
      </c>
      <c r="K81" s="85">
        <f t="shared" si="10"/>
        <v>731650.58000000007</v>
      </c>
    </row>
    <row r="82" spans="1:11" s="22" customFormat="1" x14ac:dyDescent="0.25">
      <c r="A82" s="31"/>
      <c r="B82" s="32"/>
      <c r="C82" s="45">
        <v>21800</v>
      </c>
      <c r="D82" s="62" t="s">
        <v>126</v>
      </c>
      <c r="E82" s="63"/>
      <c r="F82" s="55">
        <f t="shared" ref="F82" si="108">SUM(F83)</f>
        <v>19423.2</v>
      </c>
      <c r="G82" s="55">
        <f t="shared" ref="G82" si="109">SUM(G83)</f>
        <v>0</v>
      </c>
      <c r="H82" s="55">
        <f t="shared" ref="H82:K82" si="110">SUM(H83)</f>
        <v>19423.2</v>
      </c>
      <c r="I82" s="55">
        <f t="shared" si="110"/>
        <v>14234.04</v>
      </c>
      <c r="J82" s="55">
        <f t="shared" si="110"/>
        <v>2610</v>
      </c>
      <c r="K82" s="87">
        <f t="shared" si="110"/>
        <v>5189.16</v>
      </c>
    </row>
    <row r="83" spans="1:11" s="22" customFormat="1" x14ac:dyDescent="0.25">
      <c r="A83" s="31"/>
      <c r="B83" s="33"/>
      <c r="C83" s="32"/>
      <c r="D83" s="34">
        <v>21801</v>
      </c>
      <c r="E83" s="35" t="s">
        <v>127</v>
      </c>
      <c r="F83" s="68">
        <v>19423.2</v>
      </c>
      <c r="G83" s="68"/>
      <c r="H83" s="68">
        <f>F83+G83</f>
        <v>19423.2</v>
      </c>
      <c r="I83" s="68">
        <v>14234.04</v>
      </c>
      <c r="J83" s="68">
        <v>2610</v>
      </c>
      <c r="K83" s="85">
        <f t="shared" si="10"/>
        <v>5189.16</v>
      </c>
    </row>
    <row r="84" spans="1:11" s="22" customFormat="1" x14ac:dyDescent="0.25">
      <c r="A84" s="31"/>
      <c r="B84" s="64">
        <v>22000</v>
      </c>
      <c r="C84" s="65" t="s">
        <v>128</v>
      </c>
      <c r="D84" s="66"/>
      <c r="E84" s="67"/>
      <c r="F84" s="54">
        <f t="shared" ref="F84" si="111">SUM(F85,F89)</f>
        <v>343026.08999999997</v>
      </c>
      <c r="G84" s="54">
        <f t="shared" ref="G84" si="112">SUM(G85,G89)</f>
        <v>-123520.79</v>
      </c>
      <c r="H84" s="54">
        <f t="shared" ref="H84:K84" si="113">SUM(H85,H89)</f>
        <v>219505.29999999996</v>
      </c>
      <c r="I84" s="54">
        <f t="shared" ref="I84" si="114">SUM(I85,I89)</f>
        <v>187761.51</v>
      </c>
      <c r="J84" s="54">
        <f t="shared" ref="J84" si="115">SUM(J85,J89)</f>
        <v>177945.59</v>
      </c>
      <c r="K84" s="86">
        <f t="shared" si="113"/>
        <v>31743.789999999964</v>
      </c>
    </row>
    <row r="85" spans="1:11" s="22" customFormat="1" x14ac:dyDescent="0.25">
      <c r="A85" s="31"/>
      <c r="B85" s="32"/>
      <c r="C85" s="45">
        <v>22100</v>
      </c>
      <c r="D85" s="62" t="s">
        <v>129</v>
      </c>
      <c r="E85" s="63"/>
      <c r="F85" s="55">
        <f t="shared" ref="F85" si="116">SUM(F86:F88)</f>
        <v>341315.22</v>
      </c>
      <c r="G85" s="55">
        <f t="shared" ref="G85" si="117">SUM(G86:G88)</f>
        <v>-121809.95</v>
      </c>
      <c r="H85" s="55">
        <f t="shared" ref="H85:K85" si="118">SUM(H86:H88)</f>
        <v>219505.26999999996</v>
      </c>
      <c r="I85" s="55">
        <f t="shared" ref="I85" si="119">SUM(I86:I88)</f>
        <v>187761.51</v>
      </c>
      <c r="J85" s="55">
        <f t="shared" ref="J85" si="120">SUM(J86:J88)</f>
        <v>177945.59</v>
      </c>
      <c r="K85" s="87">
        <f t="shared" si="118"/>
        <v>31743.759999999966</v>
      </c>
    </row>
    <row r="86" spans="1:11" s="22" customFormat="1" x14ac:dyDescent="0.25">
      <c r="A86" s="31"/>
      <c r="B86" s="33"/>
      <c r="C86" s="32"/>
      <c r="D86" s="34">
        <v>22104</v>
      </c>
      <c r="E86" s="35" t="s">
        <v>130</v>
      </c>
      <c r="F86" s="68">
        <v>36956.400000000001</v>
      </c>
      <c r="G86" s="68">
        <v>-28516.58</v>
      </c>
      <c r="H86" s="68">
        <f t="shared" ref="H86:H88" si="121">F86+G86</f>
        <v>8439.82</v>
      </c>
      <c r="I86" s="68">
        <v>8026.92</v>
      </c>
      <c r="J86" s="68">
        <v>7010</v>
      </c>
      <c r="K86" s="85">
        <f t="shared" ref="K86:K148" si="122">H86-I86</f>
        <v>412.89999999999964</v>
      </c>
    </row>
    <row r="87" spans="1:11" s="22" customFormat="1" x14ac:dyDescent="0.25">
      <c r="A87" s="31"/>
      <c r="B87" s="33"/>
      <c r="C87" s="32"/>
      <c r="D87" s="34">
        <v>22105</v>
      </c>
      <c r="E87" s="35" t="s">
        <v>131</v>
      </c>
      <c r="F87" s="68">
        <v>266511.46999999997</v>
      </c>
      <c r="G87" s="68">
        <v>-69131.759999999995</v>
      </c>
      <c r="H87" s="68">
        <f t="shared" si="121"/>
        <v>197379.70999999996</v>
      </c>
      <c r="I87" s="68">
        <v>166908.4</v>
      </c>
      <c r="J87" s="68">
        <v>158109.4</v>
      </c>
      <c r="K87" s="85">
        <f t="shared" si="122"/>
        <v>30471.309999999969</v>
      </c>
    </row>
    <row r="88" spans="1:11" s="22" customFormat="1" x14ac:dyDescent="0.25">
      <c r="A88" s="31"/>
      <c r="B88" s="33"/>
      <c r="C88" s="32"/>
      <c r="D88" s="34">
        <v>22106</v>
      </c>
      <c r="E88" s="35" t="s">
        <v>132</v>
      </c>
      <c r="F88" s="68">
        <v>37847.35</v>
      </c>
      <c r="G88" s="68">
        <v>-24161.61</v>
      </c>
      <c r="H88" s="68">
        <f t="shared" si="121"/>
        <v>13685.739999999998</v>
      </c>
      <c r="I88" s="68">
        <v>12826.19</v>
      </c>
      <c r="J88" s="68">
        <v>12826.19</v>
      </c>
      <c r="K88" s="85">
        <f t="shared" si="122"/>
        <v>859.54999999999745</v>
      </c>
    </row>
    <row r="89" spans="1:11" s="22" customFormat="1" x14ac:dyDescent="0.25">
      <c r="A89" s="31"/>
      <c r="B89" s="32"/>
      <c r="C89" s="45">
        <v>22300</v>
      </c>
      <c r="D89" s="62" t="s">
        <v>303</v>
      </c>
      <c r="E89" s="63"/>
      <c r="F89" s="55">
        <f t="shared" ref="F89" si="123">SUM(F90)</f>
        <v>1710.87</v>
      </c>
      <c r="G89" s="55">
        <f t="shared" ref="G89" si="124">SUM(G90)</f>
        <v>-1710.84</v>
      </c>
      <c r="H89" s="55">
        <f t="shared" ref="H89:K89" si="125">SUM(H90)</f>
        <v>2.9999999999972715E-2</v>
      </c>
      <c r="I89" s="55">
        <f t="shared" si="125"/>
        <v>0</v>
      </c>
      <c r="J89" s="55">
        <f t="shared" si="125"/>
        <v>0</v>
      </c>
      <c r="K89" s="87">
        <f t="shared" si="125"/>
        <v>2.9999999999972715E-2</v>
      </c>
    </row>
    <row r="90" spans="1:11" s="22" customFormat="1" ht="30" x14ac:dyDescent="0.25">
      <c r="A90" s="31"/>
      <c r="B90" s="33"/>
      <c r="C90" s="36"/>
      <c r="D90" s="39">
        <v>22301</v>
      </c>
      <c r="E90" s="40" t="s">
        <v>303</v>
      </c>
      <c r="F90" s="68">
        <v>1710.87</v>
      </c>
      <c r="G90" s="68">
        <v>-1710.84</v>
      </c>
      <c r="H90" s="68">
        <f>F90+G90</f>
        <v>2.9999999999972715E-2</v>
      </c>
      <c r="I90" s="68"/>
      <c r="J90" s="68"/>
      <c r="K90" s="85">
        <f t="shared" si="122"/>
        <v>2.9999999999972715E-2</v>
      </c>
    </row>
    <row r="91" spans="1:11" s="22" customFormat="1" x14ac:dyDescent="0.25">
      <c r="A91" s="31"/>
      <c r="B91" s="64">
        <v>24000</v>
      </c>
      <c r="C91" s="65" t="s">
        <v>282</v>
      </c>
      <c r="D91" s="66"/>
      <c r="E91" s="67"/>
      <c r="F91" s="54">
        <f>SUM(F100,F102,F104,F106)</f>
        <v>840571.81</v>
      </c>
      <c r="G91" s="54">
        <f t="shared" ref="G91" si="126">SUM(G92,G94,G96,G98,G100,G102,G104,G106)</f>
        <v>17622.12</v>
      </c>
      <c r="H91" s="54">
        <f t="shared" ref="H91:K91" si="127">SUM(H92,H94,H96,H98,H100,H102,H104,H106)</f>
        <v>858193.92999999993</v>
      </c>
      <c r="I91" s="54">
        <f t="shared" ref="I91" si="128">SUM(I92,I94,I96,I98,I100,I102,I104,I106)</f>
        <v>771062.12999999989</v>
      </c>
      <c r="J91" s="54">
        <f t="shared" ref="J91" si="129">SUM(J92,J94,J96,J98,J100,J102,J104,J106)</f>
        <v>612954.86999999988</v>
      </c>
      <c r="K91" s="86">
        <f t="shared" si="127"/>
        <v>87131.8</v>
      </c>
    </row>
    <row r="92" spans="1:11" s="22" customFormat="1" hidden="1" x14ac:dyDescent="0.25">
      <c r="A92" s="31"/>
      <c r="B92" s="32"/>
      <c r="C92" s="45">
        <v>24200</v>
      </c>
      <c r="D92" s="62" t="s">
        <v>133</v>
      </c>
      <c r="E92" s="63"/>
      <c r="F92" s="55"/>
      <c r="G92" s="55">
        <f t="shared" ref="G92" si="130">SUM(G93)</f>
        <v>0</v>
      </c>
      <c r="H92" s="55">
        <f t="shared" ref="H92:K92" si="131">SUM(H93)</f>
        <v>0</v>
      </c>
      <c r="I92" s="55">
        <f t="shared" si="131"/>
        <v>0</v>
      </c>
      <c r="J92" s="55">
        <f t="shared" si="131"/>
        <v>0</v>
      </c>
      <c r="K92" s="87">
        <f t="shared" si="131"/>
        <v>0</v>
      </c>
    </row>
    <row r="93" spans="1:11" s="22" customFormat="1" hidden="1" x14ac:dyDescent="0.25">
      <c r="A93" s="31"/>
      <c r="B93" s="33"/>
      <c r="C93" s="32"/>
      <c r="D93" s="34">
        <v>24201</v>
      </c>
      <c r="E93" s="35" t="s">
        <v>133</v>
      </c>
      <c r="F93" s="68"/>
      <c r="G93" s="68"/>
      <c r="H93" s="68">
        <f t="shared" ref="H93:H99" si="132">F93+G93</f>
        <v>0</v>
      </c>
      <c r="I93" s="68"/>
      <c r="J93" s="68"/>
      <c r="K93" s="85">
        <f t="shared" si="122"/>
        <v>0</v>
      </c>
    </row>
    <row r="94" spans="1:11" s="22" customFormat="1" x14ac:dyDescent="0.25">
      <c r="A94" s="31"/>
      <c r="B94" s="32"/>
      <c r="C94" s="45">
        <v>24300</v>
      </c>
      <c r="D94" s="62" t="s">
        <v>134</v>
      </c>
      <c r="E94" s="63"/>
      <c r="F94" s="55"/>
      <c r="G94" s="55">
        <f t="shared" ref="G94" si="133">SUM(G95)</f>
        <v>30779.8</v>
      </c>
      <c r="H94" s="55">
        <f t="shared" ref="H94:K94" si="134">SUM(H95)</f>
        <v>30779.8</v>
      </c>
      <c r="I94" s="55">
        <f t="shared" si="134"/>
        <v>30741.54</v>
      </c>
      <c r="J94" s="55">
        <f t="shared" si="134"/>
        <v>0</v>
      </c>
      <c r="K94" s="87">
        <f t="shared" si="134"/>
        <v>38.259999999998399</v>
      </c>
    </row>
    <row r="95" spans="1:11" s="22" customFormat="1" x14ac:dyDescent="0.25">
      <c r="A95" s="31"/>
      <c r="B95" s="33"/>
      <c r="C95" s="32"/>
      <c r="D95" s="34">
        <v>24301</v>
      </c>
      <c r="E95" s="35" t="s">
        <v>134</v>
      </c>
      <c r="F95" s="68"/>
      <c r="G95" s="68">
        <v>30779.8</v>
      </c>
      <c r="H95" s="68">
        <f t="shared" si="132"/>
        <v>30779.8</v>
      </c>
      <c r="I95" s="68">
        <v>30741.54</v>
      </c>
      <c r="J95" s="68"/>
      <c r="K95" s="85">
        <f t="shared" si="122"/>
        <v>38.259999999998399</v>
      </c>
    </row>
    <row r="96" spans="1:11" s="22" customFormat="1" hidden="1" x14ac:dyDescent="0.25">
      <c r="A96" s="31"/>
      <c r="B96" s="32"/>
      <c r="C96" s="45">
        <v>24400</v>
      </c>
      <c r="D96" s="62" t="s">
        <v>135</v>
      </c>
      <c r="E96" s="63"/>
      <c r="F96" s="55"/>
      <c r="G96" s="55">
        <f t="shared" ref="G96" si="135">SUM(G97)</f>
        <v>0</v>
      </c>
      <c r="H96" s="55">
        <f t="shared" ref="H96:K96" si="136">SUM(H97)</f>
        <v>0</v>
      </c>
      <c r="I96" s="55">
        <f t="shared" si="136"/>
        <v>0</v>
      </c>
      <c r="J96" s="55">
        <f t="shared" si="136"/>
        <v>0</v>
      </c>
      <c r="K96" s="87">
        <f t="shared" si="136"/>
        <v>0</v>
      </c>
    </row>
    <row r="97" spans="1:11" s="22" customFormat="1" hidden="1" x14ac:dyDescent="0.25">
      <c r="A97" s="31"/>
      <c r="B97" s="33"/>
      <c r="C97" s="32"/>
      <c r="D97" s="34">
        <v>24401</v>
      </c>
      <c r="E97" s="35" t="s">
        <v>135</v>
      </c>
      <c r="F97" s="68"/>
      <c r="G97" s="68"/>
      <c r="H97" s="68">
        <f t="shared" si="132"/>
        <v>0</v>
      </c>
      <c r="I97" s="68"/>
      <c r="J97" s="68"/>
      <c r="K97" s="85">
        <f t="shared" si="122"/>
        <v>0</v>
      </c>
    </row>
    <row r="98" spans="1:11" s="22" customFormat="1" hidden="1" x14ac:dyDescent="0.25">
      <c r="A98" s="31"/>
      <c r="B98" s="32"/>
      <c r="C98" s="45">
        <v>24500</v>
      </c>
      <c r="D98" s="62" t="s">
        <v>136</v>
      </c>
      <c r="E98" s="63"/>
      <c r="F98" s="55"/>
      <c r="G98" s="55">
        <f t="shared" ref="G98" si="137">SUM(G99)</f>
        <v>0</v>
      </c>
      <c r="H98" s="55">
        <f t="shared" ref="H98:K98" si="138">SUM(H99)</f>
        <v>0</v>
      </c>
      <c r="I98" s="55">
        <f t="shared" si="138"/>
        <v>0</v>
      </c>
      <c r="J98" s="55">
        <f t="shared" si="138"/>
        <v>0</v>
      </c>
      <c r="K98" s="87">
        <f t="shared" si="138"/>
        <v>0</v>
      </c>
    </row>
    <row r="99" spans="1:11" s="22" customFormat="1" hidden="1" x14ac:dyDescent="0.25">
      <c r="A99" s="31"/>
      <c r="B99" s="33"/>
      <c r="C99" s="32"/>
      <c r="D99" s="34">
        <v>24501</v>
      </c>
      <c r="E99" s="35" t="s">
        <v>136</v>
      </c>
      <c r="F99" s="68"/>
      <c r="G99" s="68"/>
      <c r="H99" s="68">
        <f t="shared" si="132"/>
        <v>0</v>
      </c>
      <c r="I99" s="68"/>
      <c r="J99" s="68"/>
      <c r="K99" s="85">
        <f t="shared" si="122"/>
        <v>0</v>
      </c>
    </row>
    <row r="100" spans="1:11" s="22" customFormat="1" x14ac:dyDescent="0.25">
      <c r="A100" s="31"/>
      <c r="B100" s="32"/>
      <c r="C100" s="45">
        <v>24600</v>
      </c>
      <c r="D100" s="62" t="s">
        <v>137</v>
      </c>
      <c r="E100" s="63"/>
      <c r="F100" s="55">
        <f t="shared" ref="F100" si="139">SUM(F101)</f>
        <v>433403.52</v>
      </c>
      <c r="G100" s="55">
        <f t="shared" ref="G100" si="140">SUM(G101)</f>
        <v>-19657.68</v>
      </c>
      <c r="H100" s="55">
        <f t="shared" ref="H100:K100" si="141">SUM(H101)</f>
        <v>413745.84</v>
      </c>
      <c r="I100" s="55">
        <f t="shared" si="141"/>
        <v>353694.14</v>
      </c>
      <c r="J100" s="55">
        <f t="shared" si="141"/>
        <v>294352.84999999998</v>
      </c>
      <c r="K100" s="87">
        <f t="shared" si="141"/>
        <v>60051.700000000012</v>
      </c>
    </row>
    <row r="101" spans="1:11" s="22" customFormat="1" x14ac:dyDescent="0.25">
      <c r="A101" s="31"/>
      <c r="B101" s="33"/>
      <c r="C101" s="32"/>
      <c r="D101" s="34">
        <v>24601</v>
      </c>
      <c r="E101" s="35" t="s">
        <v>138</v>
      </c>
      <c r="F101" s="68">
        <v>433403.52</v>
      </c>
      <c r="G101" s="68">
        <v>-19657.68</v>
      </c>
      <c r="H101" s="68">
        <f>F101+G101</f>
        <v>413745.84</v>
      </c>
      <c r="I101" s="68">
        <v>353694.14</v>
      </c>
      <c r="J101" s="68">
        <v>294352.84999999998</v>
      </c>
      <c r="K101" s="85">
        <f t="shared" si="122"/>
        <v>60051.700000000012</v>
      </c>
    </row>
    <row r="102" spans="1:11" s="22" customFormat="1" x14ac:dyDescent="0.25">
      <c r="A102" s="31"/>
      <c r="B102" s="32"/>
      <c r="C102" s="45">
        <v>24700</v>
      </c>
      <c r="D102" s="62" t="s">
        <v>139</v>
      </c>
      <c r="E102" s="63"/>
      <c r="F102" s="55">
        <f t="shared" ref="F102" si="142">SUM(F103)</f>
        <v>6650.84</v>
      </c>
      <c r="G102" s="55">
        <f t="shared" ref="G102" si="143">SUM(G103)</f>
        <v>6500</v>
      </c>
      <c r="H102" s="55">
        <f t="shared" ref="H102:K102" si="144">SUM(H103)</f>
        <v>13150.84</v>
      </c>
      <c r="I102" s="55">
        <f t="shared" si="144"/>
        <v>13143.72</v>
      </c>
      <c r="J102" s="55">
        <f t="shared" si="144"/>
        <v>3682.92</v>
      </c>
      <c r="K102" s="87">
        <f t="shared" si="144"/>
        <v>7.1200000000008004</v>
      </c>
    </row>
    <row r="103" spans="1:11" s="22" customFormat="1" x14ac:dyDescent="0.25">
      <c r="A103" s="31"/>
      <c r="B103" s="33"/>
      <c r="C103" s="32"/>
      <c r="D103" s="34">
        <v>24701</v>
      </c>
      <c r="E103" s="35" t="s">
        <v>139</v>
      </c>
      <c r="F103" s="68">
        <v>6650.84</v>
      </c>
      <c r="G103" s="68">
        <v>6500</v>
      </c>
      <c r="H103" s="68">
        <f>F103+G103</f>
        <v>13150.84</v>
      </c>
      <c r="I103" s="68">
        <v>13143.72</v>
      </c>
      <c r="J103" s="68">
        <v>3682.92</v>
      </c>
      <c r="K103" s="85">
        <f t="shared" si="122"/>
        <v>7.1200000000008004</v>
      </c>
    </row>
    <row r="104" spans="1:11" s="22" customFormat="1" x14ac:dyDescent="0.25">
      <c r="A104" s="31"/>
      <c r="B104" s="32"/>
      <c r="C104" s="45">
        <v>24800</v>
      </c>
      <c r="D104" s="62" t="s">
        <v>140</v>
      </c>
      <c r="E104" s="63"/>
      <c r="F104" s="55">
        <f t="shared" ref="F104" si="145">SUM(F105)</f>
        <v>13709.72</v>
      </c>
      <c r="G104" s="55">
        <f t="shared" ref="G104" si="146">SUM(G105)</f>
        <v>0</v>
      </c>
      <c r="H104" s="55">
        <f t="shared" ref="H104:K104" si="147">SUM(H105)</f>
        <v>13709.72</v>
      </c>
      <c r="I104" s="55">
        <f t="shared" si="147"/>
        <v>0</v>
      </c>
      <c r="J104" s="55">
        <f t="shared" si="147"/>
        <v>0</v>
      </c>
      <c r="K104" s="87">
        <f t="shared" si="147"/>
        <v>13709.72</v>
      </c>
    </row>
    <row r="105" spans="1:11" s="22" customFormat="1" x14ac:dyDescent="0.25">
      <c r="A105" s="31"/>
      <c r="B105" s="33"/>
      <c r="C105" s="32"/>
      <c r="D105" s="34">
        <v>24801</v>
      </c>
      <c r="E105" s="35" t="s">
        <v>140</v>
      </c>
      <c r="F105" s="68">
        <v>13709.72</v>
      </c>
      <c r="G105" s="68"/>
      <c r="H105" s="68">
        <f>F105+G105</f>
        <v>13709.72</v>
      </c>
      <c r="I105" s="68">
        <v>0</v>
      </c>
      <c r="J105" s="68"/>
      <c r="K105" s="85">
        <f t="shared" si="122"/>
        <v>13709.72</v>
      </c>
    </row>
    <row r="106" spans="1:11" s="22" customFormat="1" x14ac:dyDescent="0.25">
      <c r="A106" s="31"/>
      <c r="B106" s="32"/>
      <c r="C106" s="45">
        <v>24900</v>
      </c>
      <c r="D106" s="62" t="s">
        <v>141</v>
      </c>
      <c r="E106" s="63"/>
      <c r="F106" s="55">
        <f t="shared" ref="F106" si="148">SUM(F107)</f>
        <v>386807.73</v>
      </c>
      <c r="G106" s="55">
        <f t="shared" ref="G106" si="149">SUM(G107)</f>
        <v>0</v>
      </c>
      <c r="H106" s="55">
        <f t="shared" ref="H106:K106" si="150">SUM(H107)</f>
        <v>386807.73</v>
      </c>
      <c r="I106" s="55">
        <f t="shared" si="150"/>
        <v>373482.73</v>
      </c>
      <c r="J106" s="55">
        <f t="shared" si="150"/>
        <v>314919.09999999998</v>
      </c>
      <c r="K106" s="87">
        <f t="shared" si="150"/>
        <v>13325</v>
      </c>
    </row>
    <row r="107" spans="1:11" s="22" customFormat="1" ht="30" x14ac:dyDescent="0.25">
      <c r="A107" s="31"/>
      <c r="B107" s="33"/>
      <c r="C107" s="32"/>
      <c r="D107" s="34">
        <v>24901</v>
      </c>
      <c r="E107" s="35" t="s">
        <v>141</v>
      </c>
      <c r="F107" s="68">
        <v>386807.73</v>
      </c>
      <c r="G107" s="68"/>
      <c r="H107" s="68">
        <f>F107+G107</f>
        <v>386807.73</v>
      </c>
      <c r="I107" s="68">
        <v>373482.73</v>
      </c>
      <c r="J107" s="68">
        <v>314919.09999999998</v>
      </c>
      <c r="K107" s="85">
        <f t="shared" si="122"/>
        <v>13325</v>
      </c>
    </row>
    <row r="108" spans="1:11" s="22" customFormat="1" x14ac:dyDescent="0.25">
      <c r="A108" s="31"/>
      <c r="B108" s="64">
        <v>25000</v>
      </c>
      <c r="C108" s="65" t="s">
        <v>142</v>
      </c>
      <c r="D108" s="66"/>
      <c r="E108" s="67"/>
      <c r="F108" s="54">
        <f t="shared" ref="F108" si="151">SUM(F109,F111,F113)</f>
        <v>235277.77000000002</v>
      </c>
      <c r="G108" s="54">
        <f t="shared" ref="G108" si="152">SUM(G109,G111,G113)</f>
        <v>1545651.5</v>
      </c>
      <c r="H108" s="54">
        <f t="shared" ref="H108:K108" si="153">SUM(H109,H111,H113)</f>
        <v>1780929.27</v>
      </c>
      <c r="I108" s="54">
        <f t="shared" ref="I108" si="154">SUM(I109,I111,I113)</f>
        <v>1071076.3400000001</v>
      </c>
      <c r="J108" s="54">
        <f t="shared" ref="J108" si="155">SUM(J109,J111,J113)</f>
        <v>557251.18000000005</v>
      </c>
      <c r="K108" s="86">
        <f t="shared" si="153"/>
        <v>709852.93</v>
      </c>
    </row>
    <row r="109" spans="1:11" s="22" customFormat="1" x14ac:dyDescent="0.25">
      <c r="A109" s="31"/>
      <c r="B109" s="32"/>
      <c r="C109" s="45">
        <v>25300</v>
      </c>
      <c r="D109" s="62" t="s">
        <v>143</v>
      </c>
      <c r="E109" s="63"/>
      <c r="F109" s="55">
        <f t="shared" ref="F109" si="156">SUM(F110)</f>
        <v>102150.25</v>
      </c>
      <c r="G109" s="55">
        <f t="shared" ref="G109" si="157">SUM(G110)</f>
        <v>0</v>
      </c>
      <c r="H109" s="55">
        <f t="shared" ref="H109:K109" si="158">SUM(H110)</f>
        <v>102150.25</v>
      </c>
      <c r="I109" s="55">
        <f t="shared" si="158"/>
        <v>57779.46</v>
      </c>
      <c r="J109" s="55">
        <f t="shared" si="158"/>
        <v>57779.46</v>
      </c>
      <c r="K109" s="87">
        <f t="shared" si="158"/>
        <v>44370.79</v>
      </c>
    </row>
    <row r="110" spans="1:11" s="22" customFormat="1" x14ac:dyDescent="0.25">
      <c r="A110" s="31"/>
      <c r="B110" s="33"/>
      <c r="C110" s="32"/>
      <c r="D110" s="34">
        <v>25301</v>
      </c>
      <c r="E110" s="35" t="s">
        <v>143</v>
      </c>
      <c r="F110" s="68">
        <v>102150.25</v>
      </c>
      <c r="G110" s="68"/>
      <c r="H110" s="68">
        <f>F110+G110</f>
        <v>102150.25</v>
      </c>
      <c r="I110" s="68">
        <v>57779.46</v>
      </c>
      <c r="J110" s="68">
        <v>57779.46</v>
      </c>
      <c r="K110" s="85">
        <f t="shared" si="122"/>
        <v>44370.79</v>
      </c>
    </row>
    <row r="111" spans="1:11" s="22" customFormat="1" x14ac:dyDescent="0.25">
      <c r="A111" s="31"/>
      <c r="B111" s="32"/>
      <c r="C111" s="45">
        <v>25400</v>
      </c>
      <c r="D111" s="62" t="s">
        <v>144</v>
      </c>
      <c r="E111" s="63"/>
      <c r="F111" s="55">
        <f t="shared" ref="F111" si="159">SUM(F112)</f>
        <v>112604.76</v>
      </c>
      <c r="G111" s="55">
        <f t="shared" ref="G111" si="160">SUM(G112)</f>
        <v>1545651.5</v>
      </c>
      <c r="H111" s="55">
        <f t="shared" ref="H111:K111" si="161">SUM(H112)</f>
        <v>1658256.26</v>
      </c>
      <c r="I111" s="55">
        <f t="shared" si="161"/>
        <v>998126.65</v>
      </c>
      <c r="J111" s="55">
        <f t="shared" si="161"/>
        <v>484479.69</v>
      </c>
      <c r="K111" s="87">
        <f t="shared" si="161"/>
        <v>660129.61</v>
      </c>
    </row>
    <row r="112" spans="1:11" s="22" customFormat="1" ht="30" x14ac:dyDescent="0.25">
      <c r="A112" s="31"/>
      <c r="B112" s="33"/>
      <c r="C112" s="32"/>
      <c r="D112" s="34">
        <v>25401</v>
      </c>
      <c r="E112" s="35" t="s">
        <v>144</v>
      </c>
      <c r="F112" s="68">
        <v>112604.76</v>
      </c>
      <c r="G112" s="68">
        <v>1545651.5</v>
      </c>
      <c r="H112" s="68">
        <f>F112+G112</f>
        <v>1658256.26</v>
      </c>
      <c r="I112" s="68">
        <v>998126.65</v>
      </c>
      <c r="J112" s="68">
        <v>484479.69</v>
      </c>
      <c r="K112" s="85">
        <f t="shared" si="122"/>
        <v>660129.61</v>
      </c>
    </row>
    <row r="113" spans="1:11" s="22" customFormat="1" x14ac:dyDescent="0.25">
      <c r="A113" s="31"/>
      <c r="B113" s="32"/>
      <c r="C113" s="45">
        <v>25500</v>
      </c>
      <c r="D113" s="62" t="s">
        <v>145</v>
      </c>
      <c r="E113" s="63"/>
      <c r="F113" s="55">
        <f t="shared" ref="F113" si="162">SUM(F114)</f>
        <v>20522.759999999998</v>
      </c>
      <c r="G113" s="55">
        <f t="shared" ref="G113" si="163">SUM(G114)</f>
        <v>0</v>
      </c>
      <c r="H113" s="55">
        <f t="shared" ref="H113:K113" si="164">SUM(H114)</f>
        <v>20522.759999999998</v>
      </c>
      <c r="I113" s="55">
        <f t="shared" si="164"/>
        <v>15170.23</v>
      </c>
      <c r="J113" s="55">
        <f t="shared" si="164"/>
        <v>14992.03</v>
      </c>
      <c r="K113" s="87">
        <f t="shared" si="164"/>
        <v>5352.5299999999988</v>
      </c>
    </row>
    <row r="114" spans="1:11" s="22" customFormat="1" ht="30" x14ac:dyDescent="0.25">
      <c r="A114" s="31"/>
      <c r="B114" s="33"/>
      <c r="C114" s="32"/>
      <c r="D114" s="34">
        <v>25501</v>
      </c>
      <c r="E114" s="35" t="s">
        <v>145</v>
      </c>
      <c r="F114" s="68">
        <v>20522.759999999998</v>
      </c>
      <c r="G114" s="68"/>
      <c r="H114" s="68">
        <f>F114+G114</f>
        <v>20522.759999999998</v>
      </c>
      <c r="I114" s="68">
        <v>15170.23</v>
      </c>
      <c r="J114" s="68">
        <v>14992.03</v>
      </c>
      <c r="K114" s="85">
        <f t="shared" si="122"/>
        <v>5352.5299999999988</v>
      </c>
    </row>
    <row r="115" spans="1:11" s="22" customFormat="1" x14ac:dyDescent="0.25">
      <c r="A115" s="31"/>
      <c r="B115" s="64">
        <v>26000</v>
      </c>
      <c r="C115" s="65" t="s">
        <v>146</v>
      </c>
      <c r="D115" s="66"/>
      <c r="E115" s="67"/>
      <c r="F115" s="54">
        <f t="shared" ref="F115" si="165">SUM(F116)</f>
        <v>4624791.2799999993</v>
      </c>
      <c r="G115" s="54">
        <f t="shared" ref="G115" si="166">SUM(G116)</f>
        <v>1300000</v>
      </c>
      <c r="H115" s="54">
        <f t="shared" ref="H115:K115" si="167">SUM(H116)</f>
        <v>5924791.2799999993</v>
      </c>
      <c r="I115" s="54">
        <f t="shared" si="167"/>
        <v>5098028.4399999995</v>
      </c>
      <c r="J115" s="54">
        <f t="shared" si="167"/>
        <v>4698327.26</v>
      </c>
      <c r="K115" s="86">
        <f t="shared" si="167"/>
        <v>826762.83999999985</v>
      </c>
    </row>
    <row r="116" spans="1:11" s="22" customFormat="1" x14ac:dyDescent="0.25">
      <c r="A116" s="31"/>
      <c r="B116" s="32"/>
      <c r="C116" s="45">
        <v>26100</v>
      </c>
      <c r="D116" s="62" t="s">
        <v>146</v>
      </c>
      <c r="E116" s="63"/>
      <c r="F116" s="55">
        <f t="shared" ref="F116" si="168">SUM(F117:F118)</f>
        <v>4624791.2799999993</v>
      </c>
      <c r="G116" s="55">
        <f t="shared" ref="G116" si="169">SUM(G117:G118)</f>
        <v>1300000</v>
      </c>
      <c r="H116" s="55">
        <f t="shared" ref="H116:K116" si="170">SUM(H117:H118)</f>
        <v>5924791.2799999993</v>
      </c>
      <c r="I116" s="55">
        <f t="shared" ref="I116" si="171">SUM(I117:I118)</f>
        <v>5098028.4399999995</v>
      </c>
      <c r="J116" s="55">
        <f t="shared" ref="J116" si="172">SUM(J117:J118)</f>
        <v>4698327.26</v>
      </c>
      <c r="K116" s="87">
        <f t="shared" si="170"/>
        <v>826762.83999999985</v>
      </c>
    </row>
    <row r="117" spans="1:11" s="22" customFormat="1" x14ac:dyDescent="0.25">
      <c r="A117" s="31"/>
      <c r="B117" s="33"/>
      <c r="C117" s="32"/>
      <c r="D117" s="34">
        <v>26101</v>
      </c>
      <c r="E117" s="35" t="s">
        <v>147</v>
      </c>
      <c r="F117" s="68">
        <v>4604268.5199999996</v>
      </c>
      <c r="G117" s="68">
        <v>1300000</v>
      </c>
      <c r="H117" s="68">
        <f t="shared" ref="H117:H118" si="173">F117+G117</f>
        <v>5904268.5199999996</v>
      </c>
      <c r="I117" s="68">
        <v>5079773.6399999997</v>
      </c>
      <c r="J117" s="68">
        <f>4617516.14+77234.32</f>
        <v>4694750.46</v>
      </c>
      <c r="K117" s="85">
        <f t="shared" si="122"/>
        <v>824494.87999999989</v>
      </c>
    </row>
    <row r="118" spans="1:11" s="22" customFormat="1" x14ac:dyDescent="0.25">
      <c r="A118" s="31"/>
      <c r="B118" s="33"/>
      <c r="C118" s="32"/>
      <c r="D118" s="34">
        <v>26102</v>
      </c>
      <c r="E118" s="35" t="s">
        <v>148</v>
      </c>
      <c r="F118" s="68">
        <v>20522.759999999998</v>
      </c>
      <c r="G118" s="68"/>
      <c r="H118" s="68">
        <f t="shared" si="173"/>
        <v>20522.759999999998</v>
      </c>
      <c r="I118" s="68">
        <v>18254.8</v>
      </c>
      <c r="J118" s="68">
        <v>3576.8</v>
      </c>
      <c r="K118" s="85">
        <f t="shared" si="122"/>
        <v>2267.9599999999991</v>
      </c>
    </row>
    <row r="119" spans="1:11" s="22" customFormat="1" x14ac:dyDescent="0.25">
      <c r="A119" s="31"/>
      <c r="B119" s="64">
        <v>27000</v>
      </c>
      <c r="C119" s="65" t="s">
        <v>149</v>
      </c>
      <c r="D119" s="66"/>
      <c r="E119" s="67"/>
      <c r="F119" s="54">
        <f>SUM(F120,F123,F125)</f>
        <v>253674.04</v>
      </c>
      <c r="G119" s="54">
        <f t="shared" ref="G119:K119" si="174">SUM(G120,G123,G125)</f>
        <v>168000</v>
      </c>
      <c r="H119" s="54">
        <f t="shared" si="174"/>
        <v>421674.04000000004</v>
      </c>
      <c r="I119" s="54">
        <f t="shared" si="174"/>
        <v>243569.81</v>
      </c>
      <c r="J119" s="54">
        <f t="shared" si="174"/>
        <v>225963.6</v>
      </c>
      <c r="K119" s="54">
        <f t="shared" si="174"/>
        <v>178104.23</v>
      </c>
    </row>
    <row r="120" spans="1:11" s="22" customFormat="1" x14ac:dyDescent="0.25">
      <c r="A120" s="31"/>
      <c r="B120" s="32"/>
      <c r="C120" s="45">
        <v>27100</v>
      </c>
      <c r="D120" s="62" t="s">
        <v>150</v>
      </c>
      <c r="E120" s="63"/>
      <c r="F120" s="55">
        <f t="shared" ref="F120" si="175">SUM(F121:F122)</f>
        <v>253674.04</v>
      </c>
      <c r="G120" s="55">
        <f t="shared" ref="G120" si="176">SUM(G121:G122)</f>
        <v>0</v>
      </c>
      <c r="H120" s="55">
        <f t="shared" ref="H120:K120" si="177">SUM(H121:H122)</f>
        <v>253674.04</v>
      </c>
      <c r="I120" s="55">
        <f t="shared" ref="I120" si="178">SUM(I121:I122)</f>
        <v>225963.6</v>
      </c>
      <c r="J120" s="55">
        <f t="shared" ref="J120" si="179">SUM(J121:J122)</f>
        <v>225963.6</v>
      </c>
      <c r="K120" s="87">
        <f t="shared" si="177"/>
        <v>27710.44</v>
      </c>
    </row>
    <row r="121" spans="1:11" s="22" customFormat="1" x14ac:dyDescent="0.25">
      <c r="A121" s="31"/>
      <c r="B121" s="33"/>
      <c r="C121" s="32"/>
      <c r="D121" s="34">
        <v>27101</v>
      </c>
      <c r="E121" s="35" t="s">
        <v>150</v>
      </c>
      <c r="F121" s="68">
        <v>234234.6</v>
      </c>
      <c r="G121" s="68"/>
      <c r="H121" s="68">
        <f t="shared" ref="H121:H122" si="180">F121+G121</f>
        <v>234234.6</v>
      </c>
      <c r="I121" s="68">
        <v>219531.6</v>
      </c>
      <c r="J121" s="68">
        <v>219531.6</v>
      </c>
      <c r="K121" s="85">
        <f t="shared" si="122"/>
        <v>14703</v>
      </c>
    </row>
    <row r="122" spans="1:11" s="22" customFormat="1" ht="30" x14ac:dyDescent="0.25">
      <c r="A122" s="31"/>
      <c r="B122" s="33"/>
      <c r="C122" s="32"/>
      <c r="D122" s="34">
        <v>27102</v>
      </c>
      <c r="E122" s="40" t="s">
        <v>304</v>
      </c>
      <c r="F122" s="68">
        <v>19439.439999999999</v>
      </c>
      <c r="G122" s="68"/>
      <c r="H122" s="68">
        <f t="shared" si="180"/>
        <v>19439.439999999999</v>
      </c>
      <c r="I122" s="68">
        <v>6432</v>
      </c>
      <c r="J122" s="68">
        <v>6432</v>
      </c>
      <c r="K122" s="85">
        <f t="shared" si="122"/>
        <v>13007.439999999999</v>
      </c>
    </row>
    <row r="123" spans="1:11" s="22" customFormat="1" x14ac:dyDescent="0.25">
      <c r="A123" s="31"/>
      <c r="B123" s="33"/>
      <c r="C123" s="45">
        <v>27200</v>
      </c>
      <c r="D123" s="62" t="s">
        <v>313</v>
      </c>
      <c r="E123" s="63"/>
      <c r="F123" s="55">
        <f>SUM(F124)</f>
        <v>0</v>
      </c>
      <c r="G123" s="55">
        <f t="shared" ref="G123:K123" si="181">SUM(G124)</f>
        <v>168000</v>
      </c>
      <c r="H123" s="55">
        <f t="shared" si="181"/>
        <v>168000</v>
      </c>
      <c r="I123" s="55">
        <f t="shared" si="181"/>
        <v>17606.21</v>
      </c>
      <c r="J123" s="55">
        <f t="shared" si="181"/>
        <v>0</v>
      </c>
      <c r="K123" s="55">
        <f t="shared" si="181"/>
        <v>150393.79</v>
      </c>
    </row>
    <row r="124" spans="1:11" s="22" customFormat="1" x14ac:dyDescent="0.25">
      <c r="A124" s="31"/>
      <c r="B124" s="33"/>
      <c r="C124" s="36"/>
      <c r="D124" s="39">
        <v>27201</v>
      </c>
      <c r="E124" s="40" t="s">
        <v>314</v>
      </c>
      <c r="F124" s="68"/>
      <c r="G124" s="68">
        <v>168000</v>
      </c>
      <c r="H124" s="68">
        <f t="shared" ref="H124" si="182">F124+G124</f>
        <v>168000</v>
      </c>
      <c r="I124" s="68">
        <v>17606.21</v>
      </c>
      <c r="J124" s="68"/>
      <c r="K124" s="85">
        <f t="shared" ref="K124" si="183">H124-I124</f>
        <v>150393.79</v>
      </c>
    </row>
    <row r="125" spans="1:11" s="22" customFormat="1" hidden="1" x14ac:dyDescent="0.25">
      <c r="A125" s="31"/>
      <c r="B125" s="32"/>
      <c r="C125" s="45">
        <v>27300</v>
      </c>
      <c r="D125" s="62" t="s">
        <v>151</v>
      </c>
      <c r="E125" s="63"/>
      <c r="F125" s="55">
        <f>SUM(F126)</f>
        <v>0</v>
      </c>
      <c r="G125" s="55">
        <f t="shared" ref="G125:K125" si="184">SUM(G126)</f>
        <v>0</v>
      </c>
      <c r="H125" s="55">
        <f t="shared" si="184"/>
        <v>0</v>
      </c>
      <c r="I125" s="55">
        <f t="shared" si="184"/>
        <v>0</v>
      </c>
      <c r="J125" s="55">
        <f t="shared" si="184"/>
        <v>0</v>
      </c>
      <c r="K125" s="55">
        <f t="shared" si="184"/>
        <v>0</v>
      </c>
    </row>
    <row r="126" spans="1:11" s="22" customFormat="1" hidden="1" x14ac:dyDescent="0.25">
      <c r="A126" s="31"/>
      <c r="B126" s="33"/>
      <c r="C126" s="32"/>
      <c r="D126" s="34">
        <v>27301</v>
      </c>
      <c r="E126" s="35" t="s">
        <v>151</v>
      </c>
      <c r="F126" s="68"/>
      <c r="G126" s="68"/>
      <c r="H126" s="68">
        <f t="shared" ref="H126" si="185">F126+G126</f>
        <v>0</v>
      </c>
      <c r="I126" s="68">
        <v>0</v>
      </c>
      <c r="J126" s="68">
        <v>0</v>
      </c>
      <c r="K126" s="85">
        <f t="shared" si="122"/>
        <v>0</v>
      </c>
    </row>
    <row r="127" spans="1:11" s="22" customFormat="1" x14ac:dyDescent="0.25">
      <c r="A127" s="31"/>
      <c r="B127" s="64">
        <v>29000</v>
      </c>
      <c r="C127" s="65" t="s">
        <v>152</v>
      </c>
      <c r="D127" s="66"/>
      <c r="E127" s="67"/>
      <c r="F127" s="54">
        <f t="shared" ref="F127" si="186">SUM(F128,F130,F132,F135,F137,F139)</f>
        <v>1091394.44</v>
      </c>
      <c r="G127" s="54">
        <f t="shared" ref="G127" si="187">SUM(G128,G130,G132,G135,G137,G139)</f>
        <v>130946.59999999999</v>
      </c>
      <c r="H127" s="54">
        <f t="shared" ref="H127:K127" si="188">SUM(H128,H130,H132,H135,H137,H139)</f>
        <v>1222341.04</v>
      </c>
      <c r="I127" s="54">
        <f t="shared" ref="I127" si="189">SUM(I128,I130,I132,I135,I137,I139)</f>
        <v>962677.73</v>
      </c>
      <c r="J127" s="54">
        <f t="shared" ref="J127" si="190">SUM(J128,J130,J132,J135,J137,J139)</f>
        <v>772190.67999999993</v>
      </c>
      <c r="K127" s="86">
        <f t="shared" si="188"/>
        <v>259663.30999999994</v>
      </c>
    </row>
    <row r="128" spans="1:11" s="22" customFormat="1" x14ac:dyDescent="0.25">
      <c r="A128" s="31"/>
      <c r="B128" s="32"/>
      <c r="C128" s="45">
        <v>29100</v>
      </c>
      <c r="D128" s="62" t="s">
        <v>153</v>
      </c>
      <c r="E128" s="63"/>
      <c r="F128" s="55">
        <f t="shared" ref="F128" si="191">SUM(F129)</f>
        <v>28623.72</v>
      </c>
      <c r="G128" s="55">
        <f t="shared" ref="G128" si="192">SUM(G129)</f>
        <v>31000</v>
      </c>
      <c r="H128" s="55">
        <f t="shared" ref="H128:K128" si="193">SUM(H129)</f>
        <v>59623.72</v>
      </c>
      <c r="I128" s="55">
        <f t="shared" si="193"/>
        <v>53198.080000000002</v>
      </c>
      <c r="J128" s="55">
        <f t="shared" si="193"/>
        <v>14139.09</v>
      </c>
      <c r="K128" s="87">
        <f t="shared" si="193"/>
        <v>6425.6399999999994</v>
      </c>
    </row>
    <row r="129" spans="1:11" s="22" customFormat="1" x14ac:dyDescent="0.25">
      <c r="A129" s="31"/>
      <c r="B129" s="33"/>
      <c r="C129" s="32"/>
      <c r="D129" s="34">
        <v>29101</v>
      </c>
      <c r="E129" s="35" t="s">
        <v>154</v>
      </c>
      <c r="F129" s="68">
        <v>28623.72</v>
      </c>
      <c r="G129" s="68">
        <v>31000</v>
      </c>
      <c r="H129" s="68">
        <f>F129+G129</f>
        <v>59623.72</v>
      </c>
      <c r="I129" s="68">
        <v>53198.080000000002</v>
      </c>
      <c r="J129" s="68">
        <v>14139.09</v>
      </c>
      <c r="K129" s="85">
        <f t="shared" si="122"/>
        <v>6425.6399999999994</v>
      </c>
    </row>
    <row r="130" spans="1:11" s="22" customFormat="1" x14ac:dyDescent="0.25">
      <c r="A130" s="31"/>
      <c r="B130" s="32"/>
      <c r="C130" s="45">
        <v>29200</v>
      </c>
      <c r="D130" s="62" t="s">
        <v>155</v>
      </c>
      <c r="E130" s="63"/>
      <c r="F130" s="55">
        <f t="shared" ref="F130" si="194">SUM(F131)</f>
        <v>96721.93</v>
      </c>
      <c r="G130" s="55">
        <f t="shared" ref="G130" si="195">SUM(G131)</f>
        <v>0</v>
      </c>
      <c r="H130" s="55">
        <f t="shared" ref="H130:K130" si="196">SUM(H131)</f>
        <v>96721.93</v>
      </c>
      <c r="I130" s="55">
        <f t="shared" si="196"/>
        <v>45347.89</v>
      </c>
      <c r="J130" s="55">
        <f t="shared" si="196"/>
        <v>43342.06</v>
      </c>
      <c r="K130" s="87">
        <f t="shared" si="196"/>
        <v>51374.039999999994</v>
      </c>
    </row>
    <row r="131" spans="1:11" s="22" customFormat="1" ht="30" x14ac:dyDescent="0.25">
      <c r="A131" s="31"/>
      <c r="B131" s="33"/>
      <c r="C131" s="32"/>
      <c r="D131" s="34">
        <v>29201</v>
      </c>
      <c r="E131" s="35" t="s">
        <v>155</v>
      </c>
      <c r="F131" s="68">
        <v>96721.93</v>
      </c>
      <c r="G131" s="68"/>
      <c r="H131" s="68">
        <f>F131+G131</f>
        <v>96721.93</v>
      </c>
      <c r="I131" s="68">
        <v>45347.89</v>
      </c>
      <c r="J131" s="68">
        <v>43342.06</v>
      </c>
      <c r="K131" s="85">
        <f t="shared" si="122"/>
        <v>51374.039999999994</v>
      </c>
    </row>
    <row r="132" spans="1:11" s="22" customFormat="1" x14ac:dyDescent="0.25">
      <c r="A132" s="31"/>
      <c r="B132" s="32"/>
      <c r="C132" s="45">
        <v>29300</v>
      </c>
      <c r="D132" s="62" t="s">
        <v>156</v>
      </c>
      <c r="E132" s="63"/>
      <c r="F132" s="55">
        <f t="shared" ref="F132" si="197">SUM(F133:F134)</f>
        <v>42892.25</v>
      </c>
      <c r="G132" s="55">
        <f t="shared" ref="G132" si="198">SUM(G133:G134)</f>
        <v>-10222.799999999999</v>
      </c>
      <c r="H132" s="55">
        <f t="shared" ref="H132:K132" si="199">SUM(H133:H134)</f>
        <v>32669.45</v>
      </c>
      <c r="I132" s="55">
        <f t="shared" si="199"/>
        <v>0</v>
      </c>
      <c r="J132" s="55">
        <f t="shared" ref="J132" si="200">SUM(J133:J134)</f>
        <v>0</v>
      </c>
      <c r="K132" s="87">
        <f t="shared" si="199"/>
        <v>32669.45</v>
      </c>
    </row>
    <row r="133" spans="1:11" s="22" customFormat="1" ht="30" x14ac:dyDescent="0.25">
      <c r="A133" s="31"/>
      <c r="B133" s="33"/>
      <c r="C133" s="32"/>
      <c r="D133" s="34">
        <v>29301</v>
      </c>
      <c r="E133" s="35" t="s">
        <v>157</v>
      </c>
      <c r="F133" s="68">
        <v>10222.799999999999</v>
      </c>
      <c r="G133" s="68">
        <v>-10222.799999999999</v>
      </c>
      <c r="H133" s="68">
        <f t="shared" ref="H133:H134" si="201">F133+G133</f>
        <v>0</v>
      </c>
      <c r="I133" s="68"/>
      <c r="J133" s="68"/>
      <c r="K133" s="85">
        <f t="shared" si="122"/>
        <v>0</v>
      </c>
    </row>
    <row r="134" spans="1:11" s="22" customFormat="1" ht="30" x14ac:dyDescent="0.25">
      <c r="A134" s="31"/>
      <c r="B134" s="33"/>
      <c r="C134" s="32"/>
      <c r="D134" s="34">
        <v>29302</v>
      </c>
      <c r="E134" s="35" t="s">
        <v>158</v>
      </c>
      <c r="F134" s="68">
        <v>32669.45</v>
      </c>
      <c r="G134" s="68"/>
      <c r="H134" s="68">
        <f t="shared" si="201"/>
        <v>32669.45</v>
      </c>
      <c r="I134" s="68"/>
      <c r="J134" s="68"/>
      <c r="K134" s="85">
        <f t="shared" si="122"/>
        <v>32669.45</v>
      </c>
    </row>
    <row r="135" spans="1:11" s="22" customFormat="1" x14ac:dyDescent="0.25">
      <c r="A135" s="31"/>
      <c r="B135" s="32"/>
      <c r="C135" s="45">
        <v>29400</v>
      </c>
      <c r="D135" s="62" t="s">
        <v>159</v>
      </c>
      <c r="E135" s="63"/>
      <c r="F135" s="55">
        <f t="shared" ref="F135" si="202">SUM(F136)</f>
        <v>471750.3</v>
      </c>
      <c r="G135" s="55">
        <f t="shared" ref="G135" si="203">SUM(G136)</f>
        <v>0</v>
      </c>
      <c r="H135" s="55">
        <f t="shared" ref="H135:K135" si="204">SUM(H136)</f>
        <v>471750.3</v>
      </c>
      <c r="I135" s="55">
        <f t="shared" si="204"/>
        <v>468292.26</v>
      </c>
      <c r="J135" s="55">
        <f t="shared" si="204"/>
        <v>380712.21</v>
      </c>
      <c r="K135" s="87">
        <f t="shared" si="204"/>
        <v>3458.039999999979</v>
      </c>
    </row>
    <row r="136" spans="1:11" s="22" customFormat="1" ht="45" x14ac:dyDescent="0.25">
      <c r="A136" s="31"/>
      <c r="B136" s="33"/>
      <c r="C136" s="32"/>
      <c r="D136" s="34">
        <v>29401</v>
      </c>
      <c r="E136" s="35" t="s">
        <v>159</v>
      </c>
      <c r="F136" s="68">
        <v>471750.3</v>
      </c>
      <c r="G136" s="68"/>
      <c r="H136" s="68">
        <f>F136+G136</f>
        <v>471750.3</v>
      </c>
      <c r="I136" s="68">
        <v>468292.26</v>
      </c>
      <c r="J136" s="68">
        <v>380712.21</v>
      </c>
      <c r="K136" s="85">
        <f t="shared" si="122"/>
        <v>3458.039999999979</v>
      </c>
    </row>
    <row r="137" spans="1:11" s="22" customFormat="1" x14ac:dyDescent="0.25">
      <c r="A137" s="31"/>
      <c r="B137" s="32"/>
      <c r="C137" s="45">
        <v>29600</v>
      </c>
      <c r="D137" s="62" t="s">
        <v>160</v>
      </c>
      <c r="E137" s="63"/>
      <c r="F137" s="55">
        <f t="shared" ref="F137" si="205">SUM(F138)</f>
        <v>158838.84</v>
      </c>
      <c r="G137" s="55">
        <f t="shared" ref="G137" si="206">SUM(G138)</f>
        <v>0</v>
      </c>
      <c r="H137" s="55">
        <f t="shared" ref="H137:K137" si="207">SUM(H138)</f>
        <v>158838.84</v>
      </c>
      <c r="I137" s="55">
        <f t="shared" si="207"/>
        <v>143873.81</v>
      </c>
      <c r="J137" s="55">
        <f t="shared" si="207"/>
        <v>136085.63</v>
      </c>
      <c r="K137" s="87">
        <f t="shared" si="207"/>
        <v>14965.029999999999</v>
      </c>
    </row>
    <row r="138" spans="1:11" s="22" customFormat="1" ht="30" x14ac:dyDescent="0.25">
      <c r="A138" s="31"/>
      <c r="B138" s="33"/>
      <c r="C138" s="32"/>
      <c r="D138" s="34">
        <v>29601</v>
      </c>
      <c r="E138" s="35" t="s">
        <v>160</v>
      </c>
      <c r="F138" s="68">
        <v>158838.84</v>
      </c>
      <c r="G138" s="68"/>
      <c r="H138" s="68">
        <f>F138+G138</f>
        <v>158838.84</v>
      </c>
      <c r="I138" s="68">
        <v>143873.81</v>
      </c>
      <c r="J138" s="68">
        <v>136085.63</v>
      </c>
      <c r="K138" s="85">
        <f t="shared" si="122"/>
        <v>14965.029999999999</v>
      </c>
    </row>
    <row r="139" spans="1:11" s="22" customFormat="1" x14ac:dyDescent="0.25">
      <c r="A139" s="31"/>
      <c r="B139" s="32"/>
      <c r="C139" s="45">
        <v>29800</v>
      </c>
      <c r="D139" s="62" t="s">
        <v>161</v>
      </c>
      <c r="E139" s="63"/>
      <c r="F139" s="55">
        <f t="shared" ref="F139" si="208">SUM(F140:F141)</f>
        <v>292567.40000000002</v>
      </c>
      <c r="G139" s="55">
        <f t="shared" ref="G139" si="209">SUM(G140:G141)</f>
        <v>110169.4</v>
      </c>
      <c r="H139" s="55">
        <f t="shared" ref="H139:K139" si="210">SUM(H140:H141)</f>
        <v>402736.79999999993</v>
      </c>
      <c r="I139" s="55">
        <f t="shared" si="210"/>
        <v>251965.69</v>
      </c>
      <c r="J139" s="55">
        <f t="shared" ref="J139" si="211">SUM(J140:J141)</f>
        <v>197911.69</v>
      </c>
      <c r="K139" s="87">
        <f t="shared" si="210"/>
        <v>150771.10999999999</v>
      </c>
    </row>
    <row r="140" spans="1:11" s="22" customFormat="1" ht="45" x14ac:dyDescent="0.25">
      <c r="A140" s="31"/>
      <c r="B140" s="33"/>
      <c r="C140" s="32"/>
      <c r="D140" s="34">
        <v>29804</v>
      </c>
      <c r="E140" s="35" t="s">
        <v>162</v>
      </c>
      <c r="F140" s="68">
        <v>152568.72</v>
      </c>
      <c r="G140" s="68">
        <v>179918</v>
      </c>
      <c r="H140" s="68">
        <f t="shared" ref="H140:H141" si="212">F140+G140</f>
        <v>332486.71999999997</v>
      </c>
      <c r="I140" s="68">
        <v>214749.83</v>
      </c>
      <c r="J140" s="68">
        <v>160695.82999999999</v>
      </c>
      <c r="K140" s="85">
        <f t="shared" si="122"/>
        <v>117736.88999999998</v>
      </c>
    </row>
    <row r="141" spans="1:11" s="22" customFormat="1" ht="45" x14ac:dyDescent="0.25">
      <c r="A141" s="31"/>
      <c r="B141" s="33"/>
      <c r="C141" s="32"/>
      <c r="D141" s="34">
        <v>29805</v>
      </c>
      <c r="E141" s="35" t="s">
        <v>305</v>
      </c>
      <c r="F141" s="68">
        <v>139998.68</v>
      </c>
      <c r="G141" s="68">
        <v>-69748.600000000006</v>
      </c>
      <c r="H141" s="68">
        <f t="shared" si="212"/>
        <v>70250.079999999987</v>
      </c>
      <c r="I141" s="68">
        <v>37215.86</v>
      </c>
      <c r="J141" s="68">
        <v>37215.86</v>
      </c>
      <c r="K141" s="85">
        <f t="shared" si="122"/>
        <v>33034.219999999987</v>
      </c>
    </row>
    <row r="142" spans="1:11" s="22" customFormat="1" x14ac:dyDescent="0.25">
      <c r="A142" s="31"/>
      <c r="B142" s="33"/>
      <c r="C142" s="32"/>
      <c r="D142" s="34"/>
      <c r="E142" s="35"/>
      <c r="F142" s="68"/>
      <c r="G142" s="68"/>
      <c r="H142" s="68"/>
      <c r="I142" s="68"/>
      <c r="J142" s="68"/>
      <c r="K142" s="85"/>
    </row>
    <row r="143" spans="1:11" s="22" customFormat="1" x14ac:dyDescent="0.25">
      <c r="A143" s="23">
        <v>30000</v>
      </c>
      <c r="B143" s="24" t="s">
        <v>163</v>
      </c>
      <c r="C143" s="25"/>
      <c r="D143" s="25"/>
      <c r="E143" s="26"/>
      <c r="F143" s="53">
        <f>SUM(F144,F159,F168,F181,F191,F214,F217,F232)</f>
        <v>23928691.329999998</v>
      </c>
      <c r="G143" s="53">
        <f>SUM(G144,G159,G168,G181,G191,G214,G217,G232,G236)</f>
        <v>13206140.950000001</v>
      </c>
      <c r="H143" s="53">
        <f t="shared" ref="H143:K143" si="213">SUM(H144,H159,H168,H181,H191,H214,H217,H232,H236)</f>
        <v>37134832.280000001</v>
      </c>
      <c r="I143" s="53">
        <f t="shared" ref="I143" si="214">SUM(I144,I159,I168,I181,I191,I214,I217,I232,I236)</f>
        <v>31677592.940000001</v>
      </c>
      <c r="J143" s="53">
        <f t="shared" ref="J143" si="215">SUM(J144,J159,J168,J181,J191,J214,J217,J232,J236)</f>
        <v>27779750.529999997</v>
      </c>
      <c r="K143" s="85">
        <f t="shared" si="213"/>
        <v>5457239.3399999989</v>
      </c>
    </row>
    <row r="144" spans="1:11" s="22" customFormat="1" x14ac:dyDescent="0.25">
      <c r="A144" s="31"/>
      <c r="B144" s="64">
        <v>31000</v>
      </c>
      <c r="C144" s="65" t="s">
        <v>164</v>
      </c>
      <c r="D144" s="66"/>
      <c r="E144" s="67"/>
      <c r="F144" s="54">
        <f>SUM(F145,F147,F149,F151,F155,F157)</f>
        <v>8167773.5899999999</v>
      </c>
      <c r="G144" s="54">
        <f t="shared" ref="G144" si="216">SUM(G145,G147,G149,G151,G153,G155,G157)</f>
        <v>8039816.4000000004</v>
      </c>
      <c r="H144" s="54">
        <f t="shared" ref="H144:K144" si="217">SUM(H145,H147,H149,H151,H153,H155,H157)</f>
        <v>16207589.989999998</v>
      </c>
      <c r="I144" s="54">
        <f t="shared" ref="I144" si="218">SUM(I145,I147,I149,I151,I153,I155,I157)</f>
        <v>15247960.74</v>
      </c>
      <c r="J144" s="54">
        <f t="shared" ref="J144" si="219">SUM(J145,J147,J149,J151,J153,J155,J157)</f>
        <v>13617800.950000001</v>
      </c>
      <c r="K144" s="86">
        <f t="shared" si="217"/>
        <v>959629.24999999953</v>
      </c>
    </row>
    <row r="145" spans="1:11" s="22" customFormat="1" x14ac:dyDescent="0.25">
      <c r="A145" s="31"/>
      <c r="B145" s="32"/>
      <c r="C145" s="45">
        <v>31100</v>
      </c>
      <c r="D145" s="62" t="s">
        <v>165</v>
      </c>
      <c r="E145" s="63"/>
      <c r="F145" s="55">
        <f t="shared" ref="F145" si="220">SUM(F146)</f>
        <v>2851162.15</v>
      </c>
      <c r="G145" s="55">
        <f t="shared" ref="G145" si="221">SUM(G146)</f>
        <v>6722495</v>
      </c>
      <c r="H145" s="55">
        <f t="shared" ref="H145:K145" si="222">SUM(H146)</f>
        <v>9573657.1500000004</v>
      </c>
      <c r="I145" s="55">
        <f t="shared" si="222"/>
        <v>9357659.6500000004</v>
      </c>
      <c r="J145" s="55">
        <f t="shared" si="222"/>
        <v>8865593.6500000004</v>
      </c>
      <c r="K145" s="87">
        <f t="shared" si="222"/>
        <v>215997.5</v>
      </c>
    </row>
    <row r="146" spans="1:11" s="22" customFormat="1" x14ac:dyDescent="0.25">
      <c r="A146" s="31"/>
      <c r="B146" s="33"/>
      <c r="C146" s="32"/>
      <c r="D146" s="34">
        <v>31101</v>
      </c>
      <c r="E146" s="35" t="s">
        <v>166</v>
      </c>
      <c r="F146" s="68">
        <v>2851162.15</v>
      </c>
      <c r="G146" s="97">
        <v>6722495</v>
      </c>
      <c r="H146" s="68">
        <f>F146+G146</f>
        <v>9573657.1500000004</v>
      </c>
      <c r="I146" s="68">
        <v>9357659.6500000004</v>
      </c>
      <c r="J146" s="68">
        <v>8865593.6500000004</v>
      </c>
      <c r="K146" s="85">
        <f t="shared" si="122"/>
        <v>215997.5</v>
      </c>
    </row>
    <row r="147" spans="1:11" s="22" customFormat="1" x14ac:dyDescent="0.25">
      <c r="A147" s="31"/>
      <c r="B147" s="32"/>
      <c r="C147" s="45">
        <v>31300</v>
      </c>
      <c r="D147" s="62" t="s">
        <v>167</v>
      </c>
      <c r="E147" s="63"/>
      <c r="F147" s="55">
        <f t="shared" ref="F147" si="223">SUM(F148)</f>
        <v>738395.48</v>
      </c>
      <c r="G147" s="55">
        <f t="shared" ref="G147" si="224">SUM(G148)</f>
        <v>877326.36</v>
      </c>
      <c r="H147" s="55">
        <f t="shared" ref="H147:K147" si="225">SUM(H148)</f>
        <v>1615721.8399999999</v>
      </c>
      <c r="I147" s="55">
        <f t="shared" si="225"/>
        <v>1615721.23</v>
      </c>
      <c r="J147" s="55">
        <f t="shared" si="225"/>
        <v>919584.28</v>
      </c>
      <c r="K147" s="87">
        <f t="shared" si="225"/>
        <v>0.60999999986961484</v>
      </c>
    </row>
    <row r="148" spans="1:11" s="22" customFormat="1" x14ac:dyDescent="0.25">
      <c r="A148" s="31"/>
      <c r="B148" s="33"/>
      <c r="C148" s="32"/>
      <c r="D148" s="34">
        <v>31301</v>
      </c>
      <c r="E148" s="35" t="s">
        <v>168</v>
      </c>
      <c r="F148" s="68">
        <v>738395.48</v>
      </c>
      <c r="G148" s="68">
        <v>877326.36</v>
      </c>
      <c r="H148" s="68">
        <f>F148+G148</f>
        <v>1615721.8399999999</v>
      </c>
      <c r="I148" s="68">
        <v>1615721.23</v>
      </c>
      <c r="J148" s="68">
        <f>11748.28+907836</f>
        <v>919584.28</v>
      </c>
      <c r="K148" s="85">
        <f t="shared" si="122"/>
        <v>0.60999999986961484</v>
      </c>
    </row>
    <row r="149" spans="1:11" s="22" customFormat="1" x14ac:dyDescent="0.25">
      <c r="A149" s="31"/>
      <c r="B149" s="32"/>
      <c r="C149" s="45">
        <v>31400</v>
      </c>
      <c r="D149" s="62" t="s">
        <v>169</v>
      </c>
      <c r="E149" s="63"/>
      <c r="F149" s="55">
        <f t="shared" ref="F149" si="226">SUM(F150)</f>
        <v>314004.92</v>
      </c>
      <c r="G149" s="55">
        <f t="shared" ref="G149" si="227">SUM(G150)</f>
        <v>485995.04</v>
      </c>
      <c r="H149" s="55">
        <f t="shared" ref="H149:K149" si="228">SUM(H150)</f>
        <v>799999.96</v>
      </c>
      <c r="I149" s="55">
        <f t="shared" si="228"/>
        <v>789980.53</v>
      </c>
      <c r="J149" s="55">
        <f t="shared" si="228"/>
        <v>617748.72</v>
      </c>
      <c r="K149" s="87">
        <f t="shared" si="228"/>
        <v>10019.429999999935</v>
      </c>
    </row>
    <row r="150" spans="1:11" s="22" customFormat="1" x14ac:dyDescent="0.25">
      <c r="A150" s="31"/>
      <c r="B150" s="33"/>
      <c r="C150" s="32"/>
      <c r="D150" s="34">
        <v>31401</v>
      </c>
      <c r="E150" s="35" t="s">
        <v>170</v>
      </c>
      <c r="F150" s="68">
        <v>314004.92</v>
      </c>
      <c r="G150" s="97">
        <v>485995.04</v>
      </c>
      <c r="H150" s="68">
        <f>F150+G150</f>
        <v>799999.96</v>
      </c>
      <c r="I150" s="68">
        <v>789980.53</v>
      </c>
      <c r="J150" s="68">
        <f>728822.84-111074.12</f>
        <v>617748.72</v>
      </c>
      <c r="K150" s="85">
        <f t="shared" ref="K150:K213" si="229">H150-I150</f>
        <v>10019.429999999935</v>
      </c>
    </row>
    <row r="151" spans="1:11" s="22" customFormat="1" x14ac:dyDescent="0.25">
      <c r="A151" s="31"/>
      <c r="B151" s="32"/>
      <c r="C151" s="45">
        <v>31500</v>
      </c>
      <c r="D151" s="62" t="s">
        <v>171</v>
      </c>
      <c r="E151" s="63"/>
      <c r="F151" s="55">
        <f t="shared" ref="F151" si="230">SUM(F152)</f>
        <v>470018.2</v>
      </c>
      <c r="G151" s="55">
        <f t="shared" ref="G151" si="231">SUM(G152)</f>
        <v>0</v>
      </c>
      <c r="H151" s="55">
        <f t="shared" ref="H151:K151" si="232">SUM(H152)</f>
        <v>470018.2</v>
      </c>
      <c r="I151" s="55">
        <f t="shared" si="232"/>
        <v>327164.37</v>
      </c>
      <c r="J151" s="55">
        <f t="shared" si="232"/>
        <v>317600.94</v>
      </c>
      <c r="K151" s="87">
        <f t="shared" si="232"/>
        <v>142853.83000000002</v>
      </c>
    </row>
    <row r="152" spans="1:11" s="22" customFormat="1" x14ac:dyDescent="0.25">
      <c r="A152" s="31"/>
      <c r="B152" s="33"/>
      <c r="C152" s="32"/>
      <c r="D152" s="34">
        <v>31501</v>
      </c>
      <c r="E152" s="35" t="s">
        <v>283</v>
      </c>
      <c r="F152" s="68">
        <v>470018.2</v>
      </c>
      <c r="G152" s="68"/>
      <c r="H152" s="68">
        <f>F152+G152</f>
        <v>470018.2</v>
      </c>
      <c r="I152" s="68">
        <v>327164.37</v>
      </c>
      <c r="J152" s="68">
        <f>305416.94+9184+3000</f>
        <v>317600.94</v>
      </c>
      <c r="K152" s="85">
        <f t="shared" si="229"/>
        <v>142853.83000000002</v>
      </c>
    </row>
    <row r="153" spans="1:11" s="22" customFormat="1" hidden="1" x14ac:dyDescent="0.25">
      <c r="A153" s="31"/>
      <c r="B153" s="32"/>
      <c r="C153" s="45">
        <v>31600</v>
      </c>
      <c r="D153" s="62" t="s">
        <v>172</v>
      </c>
      <c r="E153" s="63"/>
      <c r="F153" s="55"/>
      <c r="G153" s="55">
        <f t="shared" ref="G153" si="233">SUM(G154)</f>
        <v>0</v>
      </c>
      <c r="H153" s="55">
        <f t="shared" ref="H153:K153" si="234">SUM(H154)</f>
        <v>0</v>
      </c>
      <c r="I153" s="55"/>
      <c r="J153" s="55"/>
      <c r="K153" s="87">
        <f t="shared" si="234"/>
        <v>0</v>
      </c>
    </row>
    <row r="154" spans="1:11" s="22" customFormat="1" ht="15" hidden="1" customHeight="1" x14ac:dyDescent="0.25">
      <c r="A154" s="31"/>
      <c r="B154" s="33"/>
      <c r="C154" s="32"/>
      <c r="D154" s="34">
        <v>31601</v>
      </c>
      <c r="E154" s="35" t="s">
        <v>172</v>
      </c>
      <c r="F154" s="68"/>
      <c r="G154" s="68"/>
      <c r="H154" s="68">
        <f>F154+G154</f>
        <v>0</v>
      </c>
      <c r="I154" s="68">
        <v>0</v>
      </c>
      <c r="J154" s="68">
        <v>0</v>
      </c>
      <c r="K154" s="85">
        <f t="shared" si="229"/>
        <v>0</v>
      </c>
    </row>
    <row r="155" spans="1:11" s="22" customFormat="1" x14ac:dyDescent="0.25">
      <c r="A155" s="31"/>
      <c r="B155" s="32"/>
      <c r="C155" s="45">
        <v>31700</v>
      </c>
      <c r="D155" s="62" t="s">
        <v>173</v>
      </c>
      <c r="E155" s="63"/>
      <c r="F155" s="55">
        <f t="shared" ref="F155" si="235">SUM(F156)</f>
        <v>2429674.59</v>
      </c>
      <c r="G155" s="55">
        <f t="shared" ref="G155" si="236">SUM(G156)</f>
        <v>-46000</v>
      </c>
      <c r="H155" s="55">
        <f t="shared" ref="H155:K155" si="237">SUM(H156)</f>
        <v>2383674.59</v>
      </c>
      <c r="I155" s="55">
        <f t="shared" si="237"/>
        <v>2383674.56</v>
      </c>
      <c r="J155" s="55">
        <f t="shared" si="237"/>
        <v>2383674.56</v>
      </c>
      <c r="K155" s="87">
        <f t="shared" si="237"/>
        <v>2.9999999795109034E-2</v>
      </c>
    </row>
    <row r="156" spans="1:11" s="22" customFormat="1" ht="30" x14ac:dyDescent="0.25">
      <c r="A156" s="31"/>
      <c r="B156" s="33"/>
      <c r="C156" s="32"/>
      <c r="D156" s="34">
        <v>31701</v>
      </c>
      <c r="E156" s="35" t="s">
        <v>173</v>
      </c>
      <c r="F156" s="68">
        <v>2429674.59</v>
      </c>
      <c r="G156" s="68">
        <v>-46000</v>
      </c>
      <c r="H156" s="68">
        <f>F156+G156</f>
        <v>2383674.59</v>
      </c>
      <c r="I156" s="68">
        <v>2383674.56</v>
      </c>
      <c r="J156" s="68">
        <v>2383674.56</v>
      </c>
      <c r="K156" s="85">
        <f t="shared" si="229"/>
        <v>2.9999999795109034E-2</v>
      </c>
    </row>
    <row r="157" spans="1:11" s="22" customFormat="1" x14ac:dyDescent="0.25">
      <c r="A157" s="31"/>
      <c r="B157" s="32"/>
      <c r="C157" s="45">
        <v>31800</v>
      </c>
      <c r="D157" s="62" t="s">
        <v>174</v>
      </c>
      <c r="E157" s="63"/>
      <c r="F157" s="55">
        <f t="shared" ref="F157" si="238">SUM(F158)</f>
        <v>1364518.25</v>
      </c>
      <c r="G157" s="55">
        <f t="shared" ref="G157" si="239">SUM(G158)</f>
        <v>0</v>
      </c>
      <c r="H157" s="55">
        <f t="shared" ref="H157:K157" si="240">SUM(H158)</f>
        <v>1364518.25</v>
      </c>
      <c r="I157" s="55">
        <f t="shared" si="240"/>
        <v>773760.4</v>
      </c>
      <c r="J157" s="55">
        <f t="shared" si="240"/>
        <v>513598.80000000005</v>
      </c>
      <c r="K157" s="87">
        <f t="shared" si="240"/>
        <v>590757.85</v>
      </c>
    </row>
    <row r="158" spans="1:11" s="22" customFormat="1" x14ac:dyDescent="0.25">
      <c r="A158" s="31"/>
      <c r="B158" s="33"/>
      <c r="C158" s="32"/>
      <c r="D158" s="34">
        <v>31801</v>
      </c>
      <c r="E158" s="35" t="s">
        <v>284</v>
      </c>
      <c r="F158" s="68">
        <v>1364518.25</v>
      </c>
      <c r="G158" s="68"/>
      <c r="H158" s="68">
        <f>F158+G158</f>
        <v>1364518.25</v>
      </c>
      <c r="I158" s="68">
        <v>773760.4</v>
      </c>
      <c r="J158" s="68">
        <f>495328.28+13270.52+5000</f>
        <v>513598.80000000005</v>
      </c>
      <c r="K158" s="85">
        <f t="shared" si="229"/>
        <v>590757.85</v>
      </c>
    </row>
    <row r="159" spans="1:11" s="22" customFormat="1" x14ac:dyDescent="0.25">
      <c r="A159" s="31"/>
      <c r="B159" s="64">
        <v>32000</v>
      </c>
      <c r="C159" s="65" t="s">
        <v>175</v>
      </c>
      <c r="D159" s="66"/>
      <c r="E159" s="67"/>
      <c r="F159" s="54">
        <f t="shared" ref="F159" si="241">SUM(F160,F162,F164,F166)</f>
        <v>4592848.2</v>
      </c>
      <c r="G159" s="54">
        <f t="shared" ref="G159" si="242">SUM(G160,G162,G164,G166)</f>
        <v>2299206</v>
      </c>
      <c r="H159" s="54">
        <f t="shared" ref="H159:K159" si="243">SUM(H160,H162,H164,H166)</f>
        <v>6892054.2000000002</v>
      </c>
      <c r="I159" s="54">
        <f t="shared" ref="I159" si="244">SUM(I160,I162,I164,I166)</f>
        <v>5651540.6099999994</v>
      </c>
      <c r="J159" s="54">
        <f t="shared" ref="J159" si="245">SUM(J160,J162,J164,J166)</f>
        <v>5126515.3499999996</v>
      </c>
      <c r="K159" s="86">
        <f t="shared" si="243"/>
        <v>1240513.5900000003</v>
      </c>
    </row>
    <row r="160" spans="1:11" s="22" customFormat="1" x14ac:dyDescent="0.25">
      <c r="A160" s="31"/>
      <c r="B160" s="32"/>
      <c r="C160" s="45">
        <v>32200</v>
      </c>
      <c r="D160" s="62" t="s">
        <v>176</v>
      </c>
      <c r="E160" s="63"/>
      <c r="F160" s="55">
        <f t="shared" ref="F160" si="246">SUM(F161)</f>
        <v>1558623.11</v>
      </c>
      <c r="G160" s="55">
        <f t="shared" ref="G160" si="247">SUM(G161)</f>
        <v>1523572</v>
      </c>
      <c r="H160" s="55">
        <f t="shared" ref="H160:K160" si="248">SUM(H161)</f>
        <v>3082195.1100000003</v>
      </c>
      <c r="I160" s="55">
        <f t="shared" si="248"/>
        <v>3082092.8</v>
      </c>
      <c r="J160" s="55">
        <f t="shared" si="248"/>
        <v>3061396.83</v>
      </c>
      <c r="K160" s="87">
        <f t="shared" si="248"/>
        <v>102.31000000052154</v>
      </c>
    </row>
    <row r="161" spans="1:11" s="22" customFormat="1" x14ac:dyDescent="0.25">
      <c r="A161" s="31"/>
      <c r="B161" s="33"/>
      <c r="C161" s="32"/>
      <c r="D161" s="34">
        <v>32201</v>
      </c>
      <c r="E161" s="35" t="s">
        <v>177</v>
      </c>
      <c r="F161" s="68">
        <v>1558623.11</v>
      </c>
      <c r="G161" s="68">
        <v>1523572</v>
      </c>
      <c r="H161" s="68">
        <f>F161+G161</f>
        <v>3082195.1100000003</v>
      </c>
      <c r="I161" s="68">
        <v>3082092.8</v>
      </c>
      <c r="J161" s="68">
        <v>3061396.83</v>
      </c>
      <c r="K161" s="85">
        <f t="shared" si="229"/>
        <v>102.31000000052154</v>
      </c>
    </row>
    <row r="162" spans="1:11" s="22" customFormat="1" x14ac:dyDescent="0.25">
      <c r="A162" s="31"/>
      <c r="B162" s="32"/>
      <c r="C162" s="45">
        <v>32300</v>
      </c>
      <c r="D162" s="62" t="s">
        <v>178</v>
      </c>
      <c r="E162" s="63"/>
      <c r="F162" s="55">
        <f t="shared" ref="F162" si="249">SUM(F163)</f>
        <v>1500560.17</v>
      </c>
      <c r="G162" s="55">
        <f t="shared" ref="G162" si="250">SUM(G163)</f>
        <v>520634</v>
      </c>
      <c r="H162" s="55">
        <f t="shared" ref="H162:K162" si="251">SUM(H163)</f>
        <v>2021194.17</v>
      </c>
      <c r="I162" s="55">
        <f t="shared" si="251"/>
        <v>919366.5</v>
      </c>
      <c r="J162" s="55">
        <f t="shared" si="251"/>
        <v>476283.88</v>
      </c>
      <c r="K162" s="87">
        <f t="shared" si="251"/>
        <v>1101827.67</v>
      </c>
    </row>
    <row r="163" spans="1:11" s="22" customFormat="1" ht="45" x14ac:dyDescent="0.25">
      <c r="A163" s="31"/>
      <c r="B163" s="33"/>
      <c r="C163" s="32"/>
      <c r="D163" s="34">
        <v>32301</v>
      </c>
      <c r="E163" s="35" t="s">
        <v>179</v>
      </c>
      <c r="F163" s="68">
        <v>1500560.17</v>
      </c>
      <c r="G163" s="68">
        <v>520634</v>
      </c>
      <c r="H163" s="68">
        <f>F163+G163</f>
        <v>2021194.17</v>
      </c>
      <c r="I163" s="68">
        <v>919366.5</v>
      </c>
      <c r="J163" s="68">
        <f>534950.54-58666.66</f>
        <v>476283.88</v>
      </c>
      <c r="K163" s="85">
        <f t="shared" si="229"/>
        <v>1101827.67</v>
      </c>
    </row>
    <row r="164" spans="1:11" s="22" customFormat="1" x14ac:dyDescent="0.25">
      <c r="A164" s="31"/>
      <c r="B164" s="32"/>
      <c r="C164" s="45">
        <v>32700</v>
      </c>
      <c r="D164" s="62" t="s">
        <v>180</v>
      </c>
      <c r="E164" s="63"/>
      <c r="F164" s="55">
        <f t="shared" ref="F164" si="252">SUM(F165)</f>
        <v>1392846.53</v>
      </c>
      <c r="G164" s="55">
        <f t="shared" ref="G164" si="253">SUM(G165)</f>
        <v>255000</v>
      </c>
      <c r="H164" s="55">
        <f t="shared" ref="H164:K164" si="254">SUM(H165)</f>
        <v>1647846.53</v>
      </c>
      <c r="I164" s="55">
        <f t="shared" si="254"/>
        <v>1545021.31</v>
      </c>
      <c r="J164" s="55">
        <f t="shared" si="254"/>
        <v>1498354.6400000001</v>
      </c>
      <c r="K164" s="87">
        <f t="shared" si="254"/>
        <v>102825.21999999997</v>
      </c>
    </row>
    <row r="165" spans="1:11" s="22" customFormat="1" x14ac:dyDescent="0.25">
      <c r="A165" s="31"/>
      <c r="B165" s="33"/>
      <c r="C165" s="32"/>
      <c r="D165" s="34">
        <v>32701</v>
      </c>
      <c r="E165" s="35" t="s">
        <v>180</v>
      </c>
      <c r="F165" s="68">
        <v>1392846.53</v>
      </c>
      <c r="G165" s="68">
        <v>255000</v>
      </c>
      <c r="H165" s="68">
        <f>F165+G165</f>
        <v>1647846.53</v>
      </c>
      <c r="I165" s="68">
        <v>1545021.31</v>
      </c>
      <c r="J165" s="68">
        <f>1545021.31-46666.67</f>
        <v>1498354.6400000001</v>
      </c>
      <c r="K165" s="85">
        <f t="shared" si="229"/>
        <v>102825.21999999997</v>
      </c>
    </row>
    <row r="166" spans="1:11" s="22" customFormat="1" x14ac:dyDescent="0.25">
      <c r="A166" s="31"/>
      <c r="B166" s="32"/>
      <c r="C166" s="45">
        <v>32900</v>
      </c>
      <c r="D166" s="62" t="s">
        <v>181</v>
      </c>
      <c r="E166" s="63"/>
      <c r="F166" s="55">
        <f t="shared" ref="F166" si="255">SUM(F167)</f>
        <v>140818.39000000001</v>
      </c>
      <c r="G166" s="55">
        <f t="shared" ref="G166" si="256">SUM(G167)</f>
        <v>0</v>
      </c>
      <c r="H166" s="55">
        <f t="shared" ref="H166:K166" si="257">SUM(H167)</f>
        <v>140818.39000000001</v>
      </c>
      <c r="I166" s="55">
        <f t="shared" si="257"/>
        <v>105060</v>
      </c>
      <c r="J166" s="55">
        <f t="shared" si="257"/>
        <v>90480</v>
      </c>
      <c r="K166" s="87">
        <f t="shared" si="257"/>
        <v>35758.390000000014</v>
      </c>
    </row>
    <row r="167" spans="1:11" s="22" customFormat="1" x14ac:dyDescent="0.25">
      <c r="A167" s="31"/>
      <c r="B167" s="33"/>
      <c r="C167" s="32"/>
      <c r="D167" s="34">
        <v>32901</v>
      </c>
      <c r="E167" s="35" t="s">
        <v>181</v>
      </c>
      <c r="F167" s="68">
        <v>140818.39000000001</v>
      </c>
      <c r="G167" s="68"/>
      <c r="H167" s="68">
        <f>F167+G167</f>
        <v>140818.39000000001</v>
      </c>
      <c r="I167" s="68">
        <v>105060</v>
      </c>
      <c r="J167" s="68">
        <v>90480</v>
      </c>
      <c r="K167" s="85">
        <f t="shared" si="229"/>
        <v>35758.390000000014</v>
      </c>
    </row>
    <row r="168" spans="1:11" s="22" customFormat="1" x14ac:dyDescent="0.25">
      <c r="A168" s="31"/>
      <c r="B168" s="64">
        <v>33000</v>
      </c>
      <c r="C168" s="65" t="s">
        <v>182</v>
      </c>
      <c r="D168" s="66"/>
      <c r="E168" s="67"/>
      <c r="F168" s="54">
        <f>SUM(F169,F175,F179)</f>
        <v>2654179.29</v>
      </c>
      <c r="G168" s="54">
        <f>SUM(G169,G171,G173,G175,G179)</f>
        <v>1961396.48</v>
      </c>
      <c r="H168" s="54">
        <f t="shared" ref="H168:K168" si="258">SUM(H169,H171,H173,H175,H179)</f>
        <v>4615575.7699999996</v>
      </c>
      <c r="I168" s="54">
        <f t="shared" ref="I168" si="259">SUM(I169,I171,I173,I175,I179)</f>
        <v>2742177.45</v>
      </c>
      <c r="J168" s="54">
        <f t="shared" ref="J168" si="260">SUM(J169,J171,J173,J175,J179)</f>
        <v>2177588.4699999997</v>
      </c>
      <c r="K168" s="86">
        <f t="shared" si="258"/>
        <v>1873398.32</v>
      </c>
    </row>
    <row r="169" spans="1:11" s="22" customFormat="1" x14ac:dyDescent="0.25">
      <c r="A169" s="31"/>
      <c r="B169" s="32"/>
      <c r="C169" s="45">
        <v>33100</v>
      </c>
      <c r="D169" s="62" t="s">
        <v>183</v>
      </c>
      <c r="E169" s="63"/>
      <c r="F169" s="55">
        <f t="shared" ref="F169" si="261">SUM(F170)</f>
        <v>0</v>
      </c>
      <c r="G169" s="55">
        <f t="shared" ref="G169" si="262">SUM(G170)</f>
        <v>500000</v>
      </c>
      <c r="H169" s="55">
        <f t="shared" ref="H169:K169" si="263">SUM(H170)</f>
        <v>500000</v>
      </c>
      <c r="I169" s="55">
        <f t="shared" si="263"/>
        <v>406000</v>
      </c>
      <c r="J169" s="55">
        <f t="shared" si="263"/>
        <v>243600</v>
      </c>
      <c r="K169" s="87">
        <f t="shared" si="263"/>
        <v>94000</v>
      </c>
    </row>
    <row r="170" spans="1:11" s="22" customFormat="1" ht="30" x14ac:dyDescent="0.25">
      <c r="A170" s="31"/>
      <c r="B170" s="33"/>
      <c r="C170" s="32"/>
      <c r="D170" s="34">
        <v>33101</v>
      </c>
      <c r="E170" s="35" t="s">
        <v>184</v>
      </c>
      <c r="F170" s="68"/>
      <c r="G170" s="68">
        <v>500000</v>
      </c>
      <c r="H170" s="68">
        <f>F170+G170</f>
        <v>500000</v>
      </c>
      <c r="I170" s="68">
        <v>406000</v>
      </c>
      <c r="J170" s="68">
        <v>243600</v>
      </c>
      <c r="K170" s="85">
        <f t="shared" si="229"/>
        <v>94000</v>
      </c>
    </row>
    <row r="171" spans="1:11" s="22" customFormat="1" hidden="1" x14ac:dyDescent="0.25">
      <c r="A171" s="31"/>
      <c r="B171" s="32"/>
      <c r="C171" s="45">
        <v>33200</v>
      </c>
      <c r="D171" s="62" t="s">
        <v>306</v>
      </c>
      <c r="E171" s="63"/>
      <c r="F171" s="55"/>
      <c r="G171" s="55">
        <f t="shared" ref="G171:K171" si="264">SUM(G172)</f>
        <v>0</v>
      </c>
      <c r="H171" s="55">
        <f t="shared" si="264"/>
        <v>0</v>
      </c>
      <c r="I171" s="55">
        <f t="shared" si="264"/>
        <v>0</v>
      </c>
      <c r="J171" s="55">
        <f t="shared" si="264"/>
        <v>0</v>
      </c>
      <c r="K171" s="87">
        <f t="shared" si="264"/>
        <v>0</v>
      </c>
    </row>
    <row r="172" spans="1:11" s="22" customFormat="1" ht="30" hidden="1" x14ac:dyDescent="0.25">
      <c r="A172" s="31"/>
      <c r="B172" s="33"/>
      <c r="C172" s="32"/>
      <c r="D172" s="34">
        <v>33201</v>
      </c>
      <c r="E172" s="35" t="s">
        <v>307</v>
      </c>
      <c r="F172" s="68"/>
      <c r="G172" s="68"/>
      <c r="H172" s="68">
        <f>F172+G172</f>
        <v>0</v>
      </c>
      <c r="I172" s="68"/>
      <c r="J172" s="68"/>
      <c r="K172" s="85">
        <f t="shared" si="229"/>
        <v>0</v>
      </c>
    </row>
    <row r="173" spans="1:11" s="22" customFormat="1" hidden="1" x14ac:dyDescent="0.25">
      <c r="A173" s="31"/>
      <c r="B173" s="32"/>
      <c r="C173" s="45">
        <v>33400</v>
      </c>
      <c r="D173" s="62" t="s">
        <v>185</v>
      </c>
      <c r="E173" s="63"/>
      <c r="F173" s="55"/>
      <c r="G173" s="55">
        <f t="shared" ref="G173:K173" si="265">SUM(G174)</f>
        <v>0</v>
      </c>
      <c r="H173" s="55">
        <f t="shared" si="265"/>
        <v>0</v>
      </c>
      <c r="I173" s="55"/>
      <c r="J173" s="55"/>
      <c r="K173" s="87">
        <f t="shared" si="265"/>
        <v>0</v>
      </c>
    </row>
    <row r="174" spans="1:11" s="22" customFormat="1" hidden="1" x14ac:dyDescent="0.25">
      <c r="A174" s="31"/>
      <c r="B174" s="33"/>
      <c r="C174" s="32"/>
      <c r="D174" s="34">
        <v>33401</v>
      </c>
      <c r="E174" s="35" t="s">
        <v>185</v>
      </c>
      <c r="F174" s="68"/>
      <c r="G174" s="68"/>
      <c r="H174" s="68">
        <f t="shared" ref="H174:H186" si="266">F174+G174</f>
        <v>0</v>
      </c>
      <c r="I174" s="68">
        <v>0</v>
      </c>
      <c r="J174" s="68">
        <v>0</v>
      </c>
      <c r="K174" s="85">
        <f t="shared" si="229"/>
        <v>0</v>
      </c>
    </row>
    <row r="175" spans="1:11" s="22" customFormat="1" x14ac:dyDescent="0.25">
      <c r="A175" s="31"/>
      <c r="B175" s="32"/>
      <c r="C175" s="45">
        <v>33600</v>
      </c>
      <c r="D175" s="62" t="s">
        <v>186</v>
      </c>
      <c r="E175" s="63"/>
      <c r="F175" s="55">
        <f t="shared" ref="F175" si="267">SUM(F176:F178)</f>
        <v>538994.62</v>
      </c>
      <c r="G175" s="55">
        <f t="shared" ref="G175:K175" si="268">SUM(G176:G178)</f>
        <v>-20846.52</v>
      </c>
      <c r="H175" s="55">
        <f t="shared" si="268"/>
        <v>518148.1</v>
      </c>
      <c r="I175" s="55">
        <f t="shared" si="268"/>
        <v>280369.05</v>
      </c>
      <c r="J175" s="55">
        <f t="shared" ref="J175" si="269">SUM(J176:J178)</f>
        <v>236418.65</v>
      </c>
      <c r="K175" s="87">
        <f t="shared" si="268"/>
        <v>237779.05</v>
      </c>
    </row>
    <row r="176" spans="1:11" s="22" customFormat="1" ht="30" x14ac:dyDescent="0.25">
      <c r="A176" s="31"/>
      <c r="B176" s="33"/>
      <c r="C176" s="32"/>
      <c r="D176" s="34">
        <v>33601</v>
      </c>
      <c r="E176" s="35" t="s">
        <v>285</v>
      </c>
      <c r="F176" s="68">
        <v>12625.16</v>
      </c>
      <c r="G176" s="68">
        <v>-6625.2</v>
      </c>
      <c r="H176" s="68">
        <f>F176+G176</f>
        <v>5999.96</v>
      </c>
      <c r="I176" s="68">
        <v>5810.05</v>
      </c>
      <c r="J176" s="68">
        <v>5810.05</v>
      </c>
      <c r="K176" s="85">
        <f t="shared" si="229"/>
        <v>189.90999999999985</v>
      </c>
    </row>
    <row r="177" spans="1:11" s="22" customFormat="1" x14ac:dyDescent="0.25">
      <c r="A177" s="31"/>
      <c r="B177" s="33"/>
      <c r="C177" s="32"/>
      <c r="D177" s="34">
        <v>33602</v>
      </c>
      <c r="E177" s="35" t="s">
        <v>187</v>
      </c>
      <c r="F177" s="68">
        <v>26221.360000000001</v>
      </c>
      <c r="G177" s="68">
        <v>-14221.32</v>
      </c>
      <c r="H177" s="68">
        <f>F177+G177</f>
        <v>12000.04</v>
      </c>
      <c r="I177" s="68">
        <v>11078</v>
      </c>
      <c r="J177" s="68">
        <v>11078</v>
      </c>
      <c r="K177" s="85">
        <f t="shared" si="229"/>
        <v>922.04000000000087</v>
      </c>
    </row>
    <row r="178" spans="1:11" s="22" customFormat="1" x14ac:dyDescent="0.25">
      <c r="A178" s="31"/>
      <c r="B178" s="33"/>
      <c r="C178" s="32"/>
      <c r="D178" s="34">
        <v>33604</v>
      </c>
      <c r="E178" s="35" t="s">
        <v>188</v>
      </c>
      <c r="F178" s="68">
        <v>500148.1</v>
      </c>
      <c r="G178" s="68"/>
      <c r="H178" s="68">
        <f>F178+G178</f>
        <v>500148.1</v>
      </c>
      <c r="I178" s="68">
        <v>263481</v>
      </c>
      <c r="J178" s="68">
        <f>208530.6+11000</f>
        <v>219530.6</v>
      </c>
      <c r="K178" s="85">
        <f t="shared" si="229"/>
        <v>236667.09999999998</v>
      </c>
    </row>
    <row r="179" spans="1:11" s="22" customFormat="1" x14ac:dyDescent="0.25">
      <c r="A179" s="31"/>
      <c r="B179" s="32"/>
      <c r="C179" s="45">
        <v>33800</v>
      </c>
      <c r="D179" s="62" t="s">
        <v>189</v>
      </c>
      <c r="E179" s="63"/>
      <c r="F179" s="55">
        <f t="shared" ref="F179" si="270">SUM(F180)</f>
        <v>2115184.67</v>
      </c>
      <c r="G179" s="55">
        <f t="shared" ref="G179" si="271">SUM(G180)</f>
        <v>1482243</v>
      </c>
      <c r="H179" s="55">
        <f t="shared" ref="H179:K179" si="272">SUM(H180)</f>
        <v>3597427.67</v>
      </c>
      <c r="I179" s="55">
        <f t="shared" si="272"/>
        <v>2055808.4</v>
      </c>
      <c r="J179" s="55">
        <f t="shared" si="272"/>
        <v>1697569.8199999998</v>
      </c>
      <c r="K179" s="87">
        <f t="shared" si="272"/>
        <v>1541619.27</v>
      </c>
    </row>
    <row r="180" spans="1:11" s="22" customFormat="1" x14ac:dyDescent="0.25">
      <c r="A180" s="31"/>
      <c r="B180" s="33"/>
      <c r="C180" s="32"/>
      <c r="D180" s="34">
        <v>33801</v>
      </c>
      <c r="E180" s="35" t="s">
        <v>190</v>
      </c>
      <c r="F180" s="68">
        <v>2115184.67</v>
      </c>
      <c r="G180" s="68">
        <v>1482243</v>
      </c>
      <c r="H180" s="68">
        <f>F180+G180</f>
        <v>3597427.67</v>
      </c>
      <c r="I180" s="68">
        <v>2055808.4</v>
      </c>
      <c r="J180" s="68">
        <f>2055808.4-358238.58</f>
        <v>1697569.8199999998</v>
      </c>
      <c r="K180" s="85">
        <f t="shared" si="229"/>
        <v>1541619.27</v>
      </c>
    </row>
    <row r="181" spans="1:11" s="22" customFormat="1" x14ac:dyDescent="0.25">
      <c r="A181" s="31"/>
      <c r="B181" s="64">
        <v>34000</v>
      </c>
      <c r="C181" s="65" t="s">
        <v>191</v>
      </c>
      <c r="D181" s="66"/>
      <c r="E181" s="67"/>
      <c r="F181" s="54">
        <f>SUM(F182,F187,F189)</f>
        <v>677951.35</v>
      </c>
      <c r="G181" s="54">
        <f t="shared" ref="G181" si="273">SUM(G182,G185,G187,G189)</f>
        <v>37390.22</v>
      </c>
      <c r="H181" s="54">
        <f t="shared" ref="H181:K181" si="274">SUM(H182,H185,H187,H189)</f>
        <v>715341.57</v>
      </c>
      <c r="I181" s="54">
        <f t="shared" ref="I181" si="275">SUM(I182,I185,I187,I189)</f>
        <v>639319.82999999996</v>
      </c>
      <c r="J181" s="54">
        <f t="shared" ref="J181" si="276">SUM(J182,J185,J187,J189)</f>
        <v>639319.82999999996</v>
      </c>
      <c r="K181" s="86">
        <f t="shared" si="274"/>
        <v>76021.740000000005</v>
      </c>
    </row>
    <row r="182" spans="1:11" s="22" customFormat="1" x14ac:dyDescent="0.25">
      <c r="A182" s="31"/>
      <c r="B182" s="32"/>
      <c r="C182" s="45">
        <v>34100</v>
      </c>
      <c r="D182" s="62" t="s">
        <v>192</v>
      </c>
      <c r="E182" s="63"/>
      <c r="F182" s="55">
        <f t="shared" ref="F182" si="277">SUM(F183:F184)</f>
        <v>35042.589999999997</v>
      </c>
      <c r="G182" s="55">
        <f t="shared" ref="G182" si="278">SUM(G183:G184)</f>
        <v>37390.22</v>
      </c>
      <c r="H182" s="55">
        <f t="shared" ref="H182:K182" si="279">SUM(H183:H184)</f>
        <v>72432.81</v>
      </c>
      <c r="I182" s="55">
        <f t="shared" ref="I182" si="280">SUM(I183:I184)</f>
        <v>8383.76</v>
      </c>
      <c r="J182" s="55">
        <f t="shared" ref="J182" si="281">SUM(J183:J184)</f>
        <v>8383.76</v>
      </c>
      <c r="K182" s="87">
        <f t="shared" si="279"/>
        <v>64049.05</v>
      </c>
    </row>
    <row r="183" spans="1:11" s="22" customFormat="1" ht="30" x14ac:dyDescent="0.25">
      <c r="A183" s="31"/>
      <c r="B183" s="33"/>
      <c r="C183" s="32"/>
      <c r="D183" s="34">
        <v>34101</v>
      </c>
      <c r="E183" s="35" t="s">
        <v>193</v>
      </c>
      <c r="F183" s="68">
        <v>9711.66</v>
      </c>
      <c r="G183" s="68">
        <v>37390.22</v>
      </c>
      <c r="H183" s="68">
        <f>F183+G183</f>
        <v>47101.880000000005</v>
      </c>
      <c r="I183" s="68">
        <v>8383.76</v>
      </c>
      <c r="J183" s="68">
        <v>8383.76</v>
      </c>
      <c r="K183" s="85">
        <f t="shared" si="229"/>
        <v>38718.120000000003</v>
      </c>
    </row>
    <row r="184" spans="1:11" s="22" customFormat="1" ht="30" x14ac:dyDescent="0.25">
      <c r="A184" s="31"/>
      <c r="B184" s="33"/>
      <c r="C184" s="32"/>
      <c r="D184" s="41">
        <v>34102</v>
      </c>
      <c r="E184" s="40" t="s">
        <v>308</v>
      </c>
      <c r="F184" s="68">
        <v>25330.93</v>
      </c>
      <c r="G184" s="68"/>
      <c r="H184" s="68">
        <f>F184+G184</f>
        <v>25330.93</v>
      </c>
      <c r="I184" s="68"/>
      <c r="J184" s="68"/>
      <c r="K184" s="85">
        <f t="shared" si="229"/>
        <v>25330.93</v>
      </c>
    </row>
    <row r="185" spans="1:11" s="22" customFormat="1" hidden="1" x14ac:dyDescent="0.25">
      <c r="A185" s="31"/>
      <c r="B185" s="32"/>
      <c r="C185" s="45">
        <v>34300</v>
      </c>
      <c r="D185" s="62" t="s">
        <v>194</v>
      </c>
      <c r="E185" s="63"/>
      <c r="F185" s="55"/>
      <c r="G185" s="55">
        <f t="shared" ref="G185" si="282">SUM(G186)</f>
        <v>0</v>
      </c>
      <c r="H185" s="55">
        <f t="shared" ref="H185:K185" si="283">SUM(H186)</f>
        <v>0</v>
      </c>
      <c r="I185" s="55"/>
      <c r="J185" s="55"/>
      <c r="K185" s="87">
        <f t="shared" si="283"/>
        <v>0</v>
      </c>
    </row>
    <row r="186" spans="1:11" s="22" customFormat="1" hidden="1" x14ac:dyDescent="0.25">
      <c r="A186" s="31"/>
      <c r="B186" s="33"/>
      <c r="C186" s="32"/>
      <c r="D186" s="34">
        <v>34302</v>
      </c>
      <c r="E186" s="35" t="s">
        <v>195</v>
      </c>
      <c r="F186" s="68"/>
      <c r="G186" s="68"/>
      <c r="H186" s="68">
        <f t="shared" si="266"/>
        <v>0</v>
      </c>
      <c r="I186" s="68">
        <v>0</v>
      </c>
      <c r="J186" s="68">
        <v>0</v>
      </c>
      <c r="K186" s="85">
        <f t="shared" si="229"/>
        <v>0</v>
      </c>
    </row>
    <row r="187" spans="1:11" s="22" customFormat="1" x14ac:dyDescent="0.25">
      <c r="A187" s="31"/>
      <c r="B187" s="32"/>
      <c r="C187" s="45">
        <v>34400</v>
      </c>
      <c r="D187" s="62" t="s">
        <v>196</v>
      </c>
      <c r="E187" s="63"/>
      <c r="F187" s="55">
        <f t="shared" ref="F187" si="284">SUM(F188)</f>
        <v>11653.94</v>
      </c>
      <c r="G187" s="55">
        <f t="shared" ref="G187" si="285">SUM(G188)</f>
        <v>0</v>
      </c>
      <c r="H187" s="55">
        <f t="shared" ref="H187:K187" si="286">SUM(H188)</f>
        <v>11653.94</v>
      </c>
      <c r="I187" s="55">
        <f t="shared" si="286"/>
        <v>0</v>
      </c>
      <c r="J187" s="55">
        <f t="shared" si="286"/>
        <v>0</v>
      </c>
      <c r="K187" s="87">
        <f t="shared" si="286"/>
        <v>11653.94</v>
      </c>
    </row>
    <row r="188" spans="1:11" s="22" customFormat="1" ht="30" x14ac:dyDescent="0.25">
      <c r="A188" s="31"/>
      <c r="B188" s="33"/>
      <c r="C188" s="32"/>
      <c r="D188" s="34">
        <v>34401</v>
      </c>
      <c r="E188" s="35" t="s">
        <v>196</v>
      </c>
      <c r="F188" s="68">
        <v>11653.94</v>
      </c>
      <c r="G188" s="68"/>
      <c r="H188" s="68">
        <f>F188+G188</f>
        <v>11653.94</v>
      </c>
      <c r="I188" s="68"/>
      <c r="J188" s="68"/>
      <c r="K188" s="85">
        <f t="shared" si="229"/>
        <v>11653.94</v>
      </c>
    </row>
    <row r="189" spans="1:11" s="22" customFormat="1" x14ac:dyDescent="0.25">
      <c r="A189" s="31"/>
      <c r="B189" s="32"/>
      <c r="C189" s="45">
        <v>34500</v>
      </c>
      <c r="D189" s="62" t="s">
        <v>197</v>
      </c>
      <c r="E189" s="63"/>
      <c r="F189" s="55">
        <f t="shared" ref="F189" si="287">SUM(F190)</f>
        <v>631254.81999999995</v>
      </c>
      <c r="G189" s="55">
        <f t="shared" ref="G189" si="288">SUM(G190)</f>
        <v>0</v>
      </c>
      <c r="H189" s="55">
        <f t="shared" ref="H189:K189" si="289">SUM(H190)</f>
        <v>631254.81999999995</v>
      </c>
      <c r="I189" s="55">
        <f t="shared" si="289"/>
        <v>630936.06999999995</v>
      </c>
      <c r="J189" s="55">
        <f t="shared" si="289"/>
        <v>630936.06999999995</v>
      </c>
      <c r="K189" s="87">
        <f t="shared" si="289"/>
        <v>318.75</v>
      </c>
    </row>
    <row r="190" spans="1:11" s="22" customFormat="1" x14ac:dyDescent="0.25">
      <c r="A190" s="31"/>
      <c r="B190" s="33"/>
      <c r="C190" s="32"/>
      <c r="D190" s="34">
        <v>34501</v>
      </c>
      <c r="E190" s="35" t="s">
        <v>198</v>
      </c>
      <c r="F190" s="68">
        <v>631254.81999999995</v>
      </c>
      <c r="G190" s="68"/>
      <c r="H190" s="68">
        <f>F190+G190</f>
        <v>631254.81999999995</v>
      </c>
      <c r="I190" s="68">
        <v>630936.06999999995</v>
      </c>
      <c r="J190" s="68">
        <v>630936.06999999995</v>
      </c>
      <c r="K190" s="85">
        <f t="shared" si="229"/>
        <v>318.75</v>
      </c>
    </row>
    <row r="191" spans="1:11" s="22" customFormat="1" x14ac:dyDescent="0.25">
      <c r="A191" s="31"/>
      <c r="B191" s="64">
        <v>35000</v>
      </c>
      <c r="C191" s="65" t="s">
        <v>199</v>
      </c>
      <c r="D191" s="66"/>
      <c r="E191" s="67"/>
      <c r="F191" s="54">
        <f>SUM(F192,F194,F196,F198,F200,F202,F207,F211)</f>
        <v>6426236.5499999998</v>
      </c>
      <c r="G191" s="54">
        <f t="shared" ref="G191" si="290">SUM(G192,G194,G196,G198,G200,G202,G207,G211)</f>
        <v>1835351.31</v>
      </c>
      <c r="H191" s="54">
        <f t="shared" ref="H191:K191" si="291">SUM(H192,H194,H196,H198,H200,H202,H207,H211)</f>
        <v>8261587.8599999994</v>
      </c>
      <c r="I191" s="54">
        <f t="shared" ref="I191" si="292">SUM(I192,I194,I196,I198,I200,I202,I207,I211)</f>
        <v>7020730.8300000001</v>
      </c>
      <c r="J191" s="54">
        <f t="shared" ref="J191" si="293">SUM(J192,J194,J196,J198,J200,J202,J207,J211)</f>
        <v>5854140.8399999999</v>
      </c>
      <c r="K191" s="86">
        <f t="shared" si="291"/>
        <v>1240857.0299999998</v>
      </c>
    </row>
    <row r="192" spans="1:11" s="22" customFormat="1" x14ac:dyDescent="0.25">
      <c r="A192" s="31"/>
      <c r="B192" s="32"/>
      <c r="C192" s="45">
        <v>35100</v>
      </c>
      <c r="D192" s="62" t="s">
        <v>200</v>
      </c>
      <c r="E192" s="63"/>
      <c r="F192" s="55">
        <f t="shared" ref="F192" si="294">SUM(F193)</f>
        <v>1421923.43</v>
      </c>
      <c r="G192" s="55">
        <f t="shared" ref="G192" si="295">SUM(G193)</f>
        <v>0</v>
      </c>
      <c r="H192" s="55">
        <f t="shared" ref="H192:K192" si="296">SUM(H193)</f>
        <v>1421923.43</v>
      </c>
      <c r="I192" s="55">
        <f t="shared" si="296"/>
        <v>1184887.6399999999</v>
      </c>
      <c r="J192" s="55">
        <f t="shared" si="296"/>
        <v>1009389.09</v>
      </c>
      <c r="K192" s="87">
        <f t="shared" si="296"/>
        <v>237035.79000000004</v>
      </c>
    </row>
    <row r="193" spans="1:11" s="22" customFormat="1" ht="30" x14ac:dyDescent="0.25">
      <c r="A193" s="31"/>
      <c r="B193" s="33"/>
      <c r="C193" s="32"/>
      <c r="D193" s="34">
        <v>35101</v>
      </c>
      <c r="E193" s="35" t="s">
        <v>286</v>
      </c>
      <c r="F193" s="68">
        <v>1421923.43</v>
      </c>
      <c r="G193" s="68"/>
      <c r="H193" s="68">
        <f>F193+G193</f>
        <v>1421923.43</v>
      </c>
      <c r="I193" s="68">
        <v>1184887.6399999999</v>
      </c>
      <c r="J193" s="68">
        <f>1139098.47-153000.34+23290.96</f>
        <v>1009389.09</v>
      </c>
      <c r="K193" s="85">
        <f t="shared" si="229"/>
        <v>237035.79000000004</v>
      </c>
    </row>
    <row r="194" spans="1:11" s="22" customFormat="1" x14ac:dyDescent="0.25">
      <c r="A194" s="31"/>
      <c r="B194" s="32"/>
      <c r="C194" s="45">
        <v>35200</v>
      </c>
      <c r="D194" s="62" t="s">
        <v>201</v>
      </c>
      <c r="E194" s="63"/>
      <c r="F194" s="55">
        <f t="shared" ref="F194" si="297">SUM(F195)</f>
        <v>72837.11</v>
      </c>
      <c r="G194" s="55">
        <f t="shared" ref="G194" si="298">SUM(G195)</f>
        <v>0</v>
      </c>
      <c r="H194" s="55">
        <f t="shared" ref="H194:K194" si="299">SUM(H195)</f>
        <v>72837.11</v>
      </c>
      <c r="I194" s="55">
        <f t="shared" si="299"/>
        <v>70003.539999999994</v>
      </c>
      <c r="J194" s="55">
        <f t="shared" si="299"/>
        <v>70003.539999999994</v>
      </c>
      <c r="K194" s="87">
        <f t="shared" si="299"/>
        <v>2833.570000000007</v>
      </c>
    </row>
    <row r="195" spans="1:11" s="22" customFormat="1" ht="45" x14ac:dyDescent="0.25">
      <c r="A195" s="31"/>
      <c r="B195" s="33"/>
      <c r="C195" s="32"/>
      <c r="D195" s="34">
        <v>35201</v>
      </c>
      <c r="E195" s="35" t="s">
        <v>202</v>
      </c>
      <c r="F195" s="68">
        <v>72837.11</v>
      </c>
      <c r="G195" s="68"/>
      <c r="H195" s="68">
        <f>F195+G195</f>
        <v>72837.11</v>
      </c>
      <c r="I195" s="68">
        <v>70003.539999999994</v>
      </c>
      <c r="J195" s="68">
        <v>70003.539999999994</v>
      </c>
      <c r="K195" s="85">
        <f t="shared" si="229"/>
        <v>2833.570000000007</v>
      </c>
    </row>
    <row r="196" spans="1:11" s="22" customFormat="1" x14ac:dyDescent="0.25">
      <c r="A196" s="31"/>
      <c r="B196" s="32"/>
      <c r="C196" s="45">
        <v>35300</v>
      </c>
      <c r="D196" s="62" t="s">
        <v>203</v>
      </c>
      <c r="E196" s="63"/>
      <c r="F196" s="55">
        <f t="shared" ref="F196" si="300">SUM(F197)</f>
        <v>644735.44999999995</v>
      </c>
      <c r="G196" s="55">
        <f t="shared" ref="G196" si="301">SUM(G197)</f>
        <v>0</v>
      </c>
      <c r="H196" s="55">
        <f t="shared" ref="H196:K196" si="302">SUM(H197)</f>
        <v>644735.44999999995</v>
      </c>
      <c r="I196" s="55">
        <f t="shared" si="302"/>
        <v>630256.54</v>
      </c>
      <c r="J196" s="55">
        <f t="shared" si="302"/>
        <v>578373.34</v>
      </c>
      <c r="K196" s="87">
        <f t="shared" si="302"/>
        <v>14478.909999999916</v>
      </c>
    </row>
    <row r="197" spans="1:11" s="22" customFormat="1" ht="45" x14ac:dyDescent="0.25">
      <c r="A197" s="31"/>
      <c r="B197" s="33"/>
      <c r="C197" s="32"/>
      <c r="D197" s="34">
        <v>35301</v>
      </c>
      <c r="E197" s="35" t="s">
        <v>203</v>
      </c>
      <c r="F197" s="68">
        <v>644735.44999999995</v>
      </c>
      <c r="G197" s="68"/>
      <c r="H197" s="68">
        <f>F197+G197</f>
        <v>644735.44999999995</v>
      </c>
      <c r="I197" s="68">
        <v>630256.54</v>
      </c>
      <c r="J197" s="68">
        <f>605643.34-27270</f>
        <v>578373.34</v>
      </c>
      <c r="K197" s="85">
        <f t="shared" si="229"/>
        <v>14478.909999999916</v>
      </c>
    </row>
    <row r="198" spans="1:11" s="22" customFormat="1" x14ac:dyDescent="0.25">
      <c r="A198" s="31"/>
      <c r="B198" s="32"/>
      <c r="C198" s="45">
        <v>35400</v>
      </c>
      <c r="D198" s="62" t="s">
        <v>204</v>
      </c>
      <c r="E198" s="63"/>
      <c r="F198" s="55">
        <f t="shared" ref="F198" si="303">SUM(F199)</f>
        <v>33137.199999999997</v>
      </c>
      <c r="G198" s="55">
        <f t="shared" ref="G198" si="304">SUM(G199)</f>
        <v>0</v>
      </c>
      <c r="H198" s="55">
        <f t="shared" ref="H198:K198" si="305">SUM(H199)</f>
        <v>33137.199999999997</v>
      </c>
      <c r="I198" s="55">
        <f t="shared" si="305"/>
        <v>5670</v>
      </c>
      <c r="J198" s="55">
        <f t="shared" si="305"/>
        <v>5670</v>
      </c>
      <c r="K198" s="87">
        <f t="shared" si="305"/>
        <v>27467.199999999997</v>
      </c>
    </row>
    <row r="199" spans="1:11" s="22" customFormat="1" ht="45" x14ac:dyDescent="0.25">
      <c r="A199" s="31"/>
      <c r="B199" s="33"/>
      <c r="C199" s="32"/>
      <c r="D199" s="34">
        <v>35401</v>
      </c>
      <c r="E199" s="35" t="s">
        <v>204</v>
      </c>
      <c r="F199" s="68">
        <v>33137.199999999997</v>
      </c>
      <c r="G199" s="68"/>
      <c r="H199" s="68">
        <f>F199+G199</f>
        <v>33137.199999999997</v>
      </c>
      <c r="I199" s="68">
        <v>5670</v>
      </c>
      <c r="J199" s="68">
        <v>5670</v>
      </c>
      <c r="K199" s="85">
        <f t="shared" si="229"/>
        <v>27467.199999999997</v>
      </c>
    </row>
    <row r="200" spans="1:11" s="22" customFormat="1" x14ac:dyDescent="0.25">
      <c r="A200" s="31"/>
      <c r="B200" s="32"/>
      <c r="C200" s="45">
        <v>35500</v>
      </c>
      <c r="D200" s="62" t="s">
        <v>205</v>
      </c>
      <c r="E200" s="63"/>
      <c r="F200" s="55">
        <f t="shared" ref="F200" si="306">SUM(F201)</f>
        <v>322429.05</v>
      </c>
      <c r="G200" s="55">
        <f t="shared" ref="G200" si="307">SUM(G201)</f>
        <v>62041.58</v>
      </c>
      <c r="H200" s="55">
        <f t="shared" ref="H200:K200" si="308">SUM(H201)</f>
        <v>384470.63</v>
      </c>
      <c r="I200" s="55">
        <f t="shared" si="308"/>
        <v>377362.74</v>
      </c>
      <c r="J200" s="55">
        <f t="shared" si="308"/>
        <v>332402.33999999997</v>
      </c>
      <c r="K200" s="87">
        <f t="shared" si="308"/>
        <v>7107.890000000014</v>
      </c>
    </row>
    <row r="201" spans="1:11" s="22" customFormat="1" ht="30" x14ac:dyDescent="0.25">
      <c r="A201" s="31"/>
      <c r="B201" s="33"/>
      <c r="C201" s="32"/>
      <c r="D201" s="34">
        <v>35501</v>
      </c>
      <c r="E201" s="35" t="s">
        <v>205</v>
      </c>
      <c r="F201" s="68">
        <v>322429.05</v>
      </c>
      <c r="G201" s="68">
        <v>62041.58</v>
      </c>
      <c r="H201" s="68">
        <f>F201+G201</f>
        <v>384470.63</v>
      </c>
      <c r="I201" s="68">
        <v>377362.74</v>
      </c>
      <c r="J201" s="68">
        <f>321163.1+11329.24-90</f>
        <v>332402.33999999997</v>
      </c>
      <c r="K201" s="85">
        <f t="shared" si="229"/>
        <v>7107.890000000014</v>
      </c>
    </row>
    <row r="202" spans="1:11" s="22" customFormat="1" x14ac:dyDescent="0.25">
      <c r="A202" s="31"/>
      <c r="B202" s="32"/>
      <c r="C202" s="45">
        <v>35700</v>
      </c>
      <c r="D202" s="62" t="s">
        <v>206</v>
      </c>
      <c r="E202" s="63"/>
      <c r="F202" s="55">
        <f t="shared" ref="F202" si="309">SUM(F203:F206)</f>
        <v>2095935.5</v>
      </c>
      <c r="G202" s="55">
        <f t="shared" ref="G202" si="310">SUM(G203:G206)</f>
        <v>792809.73</v>
      </c>
      <c r="H202" s="55">
        <f t="shared" ref="H202:K202" si="311">SUM(H203:H206)</f>
        <v>2888745.2299999995</v>
      </c>
      <c r="I202" s="55">
        <f t="shared" si="311"/>
        <v>2738992.6500000004</v>
      </c>
      <c r="J202" s="55">
        <f t="shared" ref="J202" si="312">SUM(J203:J206)</f>
        <v>2072281.8000000003</v>
      </c>
      <c r="K202" s="87">
        <f t="shared" si="311"/>
        <v>149752.5799999999</v>
      </c>
    </row>
    <row r="203" spans="1:11" s="22" customFormat="1" ht="45" x14ac:dyDescent="0.25">
      <c r="A203" s="31"/>
      <c r="B203" s="33"/>
      <c r="C203" s="32"/>
      <c r="D203" s="34">
        <v>35704</v>
      </c>
      <c r="E203" s="35" t="s">
        <v>287</v>
      </c>
      <c r="F203" s="68">
        <v>1238617.5900000001</v>
      </c>
      <c r="G203" s="68">
        <v>258581.67</v>
      </c>
      <c r="H203" s="68">
        <f>F203+G203</f>
        <v>1497199.26</v>
      </c>
      <c r="I203" s="68">
        <v>1480899.09</v>
      </c>
      <c r="J203" s="68">
        <f>1108492.1+316808.59</f>
        <v>1425300.6900000002</v>
      </c>
      <c r="K203" s="85">
        <f t="shared" si="229"/>
        <v>16300.169999999925</v>
      </c>
    </row>
    <row r="204" spans="1:11" s="22" customFormat="1" ht="45" x14ac:dyDescent="0.25">
      <c r="A204" s="31"/>
      <c r="B204" s="33"/>
      <c r="C204" s="32"/>
      <c r="D204" s="34">
        <v>35705</v>
      </c>
      <c r="E204" s="35" t="s">
        <v>207</v>
      </c>
      <c r="F204" s="68">
        <v>26133.42</v>
      </c>
      <c r="G204" s="68"/>
      <c r="H204" s="68">
        <f>F204+G204</f>
        <v>26133.42</v>
      </c>
      <c r="I204" s="68">
        <v>23264</v>
      </c>
      <c r="J204" s="68">
        <v>23264</v>
      </c>
      <c r="K204" s="85">
        <f t="shared" si="229"/>
        <v>2869.4199999999983</v>
      </c>
    </row>
    <row r="205" spans="1:11" s="22" customFormat="1" ht="45" x14ac:dyDescent="0.25">
      <c r="A205" s="31"/>
      <c r="B205" s="33"/>
      <c r="C205" s="32"/>
      <c r="D205" s="34">
        <v>35706</v>
      </c>
      <c r="E205" s="35" t="s">
        <v>208</v>
      </c>
      <c r="F205" s="68">
        <v>753491.55</v>
      </c>
      <c r="G205" s="68">
        <v>193956.2</v>
      </c>
      <c r="H205" s="68">
        <f t="shared" ref="H205:H206" si="313">F205+G205</f>
        <v>947447.75</v>
      </c>
      <c r="I205" s="68">
        <v>873603.02</v>
      </c>
      <c r="J205" s="68">
        <f>527358.95-1852.88</f>
        <v>525506.06999999995</v>
      </c>
      <c r="K205" s="85">
        <f t="shared" si="229"/>
        <v>73844.729999999981</v>
      </c>
    </row>
    <row r="206" spans="1:11" s="22" customFormat="1" ht="30" x14ac:dyDescent="0.25">
      <c r="A206" s="31"/>
      <c r="B206" s="33"/>
      <c r="C206" s="32"/>
      <c r="D206" s="34">
        <v>35708</v>
      </c>
      <c r="E206" s="35" t="s">
        <v>209</v>
      </c>
      <c r="F206" s="68">
        <v>77692.94</v>
      </c>
      <c r="G206" s="68">
        <v>340271.86</v>
      </c>
      <c r="H206" s="68">
        <f t="shared" si="313"/>
        <v>417964.79999999999</v>
      </c>
      <c r="I206" s="68">
        <v>361226.54</v>
      </c>
      <c r="J206" s="68">
        <f>361226.54-263015.5</f>
        <v>98211.039999999979</v>
      </c>
      <c r="K206" s="85">
        <f t="shared" si="229"/>
        <v>56738.260000000009</v>
      </c>
    </row>
    <row r="207" spans="1:11" s="22" customFormat="1" x14ac:dyDescent="0.25">
      <c r="A207" s="31"/>
      <c r="B207" s="32"/>
      <c r="C207" s="45">
        <v>35800</v>
      </c>
      <c r="D207" s="62" t="s">
        <v>210</v>
      </c>
      <c r="E207" s="63"/>
      <c r="F207" s="55">
        <f>SUM(F208:F210)</f>
        <v>1634962.3399999999</v>
      </c>
      <c r="G207" s="55">
        <f t="shared" ref="G207" si="314">SUM(G208:G210)</f>
        <v>980500</v>
      </c>
      <c r="H207" s="55">
        <f t="shared" ref="H207:K207" si="315">SUM(H208:H210)</f>
        <v>2615462.34</v>
      </c>
      <c r="I207" s="55">
        <f t="shared" si="315"/>
        <v>1931323.72</v>
      </c>
      <c r="J207" s="55">
        <f t="shared" ref="J207" si="316">SUM(J208:J210)</f>
        <v>1708426.73</v>
      </c>
      <c r="K207" s="87">
        <f t="shared" si="315"/>
        <v>684138.62</v>
      </c>
    </row>
    <row r="208" spans="1:11" s="22" customFormat="1" x14ac:dyDescent="0.25">
      <c r="A208" s="31"/>
      <c r="B208" s="33"/>
      <c r="C208" s="32"/>
      <c r="D208" s="34">
        <v>35801</v>
      </c>
      <c r="E208" s="35" t="s">
        <v>211</v>
      </c>
      <c r="F208" s="68">
        <v>665087.61</v>
      </c>
      <c r="G208" s="68"/>
      <c r="H208" s="68">
        <f t="shared" ref="H208:H210" si="317">F208+G208</f>
        <v>665087.61</v>
      </c>
      <c r="I208" s="68">
        <v>617511.27</v>
      </c>
      <c r="J208" s="68">
        <f>617511.27-144758.99</f>
        <v>472752.28</v>
      </c>
      <c r="K208" s="85">
        <f t="shared" si="229"/>
        <v>47576.339999999967</v>
      </c>
    </row>
    <row r="209" spans="1:11" s="22" customFormat="1" hidden="1" x14ac:dyDescent="0.25">
      <c r="A209" s="31"/>
      <c r="B209" s="33"/>
      <c r="C209" s="32"/>
      <c r="D209" s="34">
        <v>35802</v>
      </c>
      <c r="E209" s="35" t="s">
        <v>288</v>
      </c>
      <c r="F209" s="68"/>
      <c r="G209" s="68"/>
      <c r="H209" s="68">
        <f t="shared" si="317"/>
        <v>0</v>
      </c>
      <c r="I209" s="68"/>
      <c r="J209" s="68"/>
      <c r="K209" s="85">
        <f t="shared" si="229"/>
        <v>0</v>
      </c>
    </row>
    <row r="210" spans="1:11" s="22" customFormat="1" ht="30" x14ac:dyDescent="0.25">
      <c r="A210" s="31"/>
      <c r="B210" s="33"/>
      <c r="C210" s="32"/>
      <c r="D210" s="34">
        <v>35804</v>
      </c>
      <c r="E210" s="35" t="s">
        <v>212</v>
      </c>
      <c r="F210" s="68">
        <v>969874.73</v>
      </c>
      <c r="G210" s="68">
        <v>980500</v>
      </c>
      <c r="H210" s="68">
        <f t="shared" si="317"/>
        <v>1950374.73</v>
      </c>
      <c r="I210" s="68">
        <v>1313812.45</v>
      </c>
      <c r="J210" s="68">
        <f>1313812.45-78138</f>
        <v>1235674.45</v>
      </c>
      <c r="K210" s="85">
        <f t="shared" si="229"/>
        <v>636562.28</v>
      </c>
    </row>
    <row r="211" spans="1:11" s="22" customFormat="1" x14ac:dyDescent="0.25">
      <c r="A211" s="31"/>
      <c r="B211" s="32"/>
      <c r="C211" s="45">
        <v>35900</v>
      </c>
      <c r="D211" s="62" t="s">
        <v>213</v>
      </c>
      <c r="E211" s="63"/>
      <c r="F211" s="55">
        <f t="shared" ref="F211" si="318">SUM(F212:F213)</f>
        <v>200276.47000000003</v>
      </c>
      <c r="G211" s="55">
        <f t="shared" ref="G211" si="319">SUM(G212:G213)</f>
        <v>0</v>
      </c>
      <c r="H211" s="55">
        <f t="shared" ref="H211:K211" si="320">SUM(H212:H213)</f>
        <v>200276.47000000003</v>
      </c>
      <c r="I211" s="55">
        <f t="shared" si="320"/>
        <v>82234</v>
      </c>
      <c r="J211" s="55">
        <f t="shared" ref="J211" si="321">SUM(J212:J213)</f>
        <v>77594</v>
      </c>
      <c r="K211" s="87">
        <f t="shared" si="320"/>
        <v>118042.47000000002</v>
      </c>
    </row>
    <row r="212" spans="1:11" s="22" customFormat="1" x14ac:dyDescent="0.25">
      <c r="A212" s="31"/>
      <c r="B212" s="33"/>
      <c r="C212" s="32"/>
      <c r="D212" s="34">
        <v>35901</v>
      </c>
      <c r="E212" s="35" t="s">
        <v>214</v>
      </c>
      <c r="F212" s="68">
        <v>60630.33</v>
      </c>
      <c r="G212" s="68"/>
      <c r="H212" s="68">
        <f t="shared" ref="H212:H213" si="322">F212+G212</f>
        <v>60630.33</v>
      </c>
      <c r="I212" s="68"/>
      <c r="J212" s="68"/>
      <c r="K212" s="85">
        <f t="shared" si="229"/>
        <v>60630.33</v>
      </c>
    </row>
    <row r="213" spans="1:11" s="22" customFormat="1" x14ac:dyDescent="0.25">
      <c r="A213" s="31"/>
      <c r="B213" s="33"/>
      <c r="C213" s="32"/>
      <c r="D213" s="34">
        <v>35902</v>
      </c>
      <c r="E213" s="35" t="s">
        <v>215</v>
      </c>
      <c r="F213" s="68">
        <v>139646.14000000001</v>
      </c>
      <c r="G213" s="68"/>
      <c r="H213" s="68">
        <f t="shared" si="322"/>
        <v>139646.14000000001</v>
      </c>
      <c r="I213" s="68">
        <v>82234</v>
      </c>
      <c r="J213" s="98">
        <v>77594</v>
      </c>
      <c r="K213" s="85">
        <f t="shared" si="229"/>
        <v>57412.140000000014</v>
      </c>
    </row>
    <row r="214" spans="1:11" s="22" customFormat="1" x14ac:dyDescent="0.25">
      <c r="A214" s="31"/>
      <c r="B214" s="64">
        <v>36000</v>
      </c>
      <c r="C214" s="65" t="s">
        <v>216</v>
      </c>
      <c r="D214" s="66"/>
      <c r="E214" s="67"/>
      <c r="F214" s="54">
        <f t="shared" ref="F214:F215" si="323">SUM(F215)</f>
        <v>107130.09</v>
      </c>
      <c r="G214" s="54">
        <f t="shared" ref="G214:G215" si="324">SUM(G215)</f>
        <v>-82130</v>
      </c>
      <c r="H214" s="54">
        <f t="shared" ref="H214:K215" si="325">SUM(H215)</f>
        <v>25000.089999999997</v>
      </c>
      <c r="I214" s="54">
        <f t="shared" si="325"/>
        <v>594</v>
      </c>
      <c r="J214" s="54">
        <f t="shared" si="325"/>
        <v>594</v>
      </c>
      <c r="K214" s="86">
        <f t="shared" si="325"/>
        <v>24406.089999999997</v>
      </c>
    </row>
    <row r="215" spans="1:11" s="22" customFormat="1" x14ac:dyDescent="0.25">
      <c r="A215" s="31"/>
      <c r="B215" s="32"/>
      <c r="C215" s="45">
        <v>36100</v>
      </c>
      <c r="D215" s="62" t="s">
        <v>217</v>
      </c>
      <c r="E215" s="63"/>
      <c r="F215" s="55">
        <f t="shared" si="323"/>
        <v>107130.09</v>
      </c>
      <c r="G215" s="55">
        <f t="shared" si="324"/>
        <v>-82130</v>
      </c>
      <c r="H215" s="55">
        <f t="shared" si="325"/>
        <v>25000.089999999997</v>
      </c>
      <c r="I215" s="55">
        <f t="shared" si="325"/>
        <v>594</v>
      </c>
      <c r="J215" s="55">
        <f t="shared" si="325"/>
        <v>594</v>
      </c>
      <c r="K215" s="87">
        <f t="shared" si="325"/>
        <v>24406.089999999997</v>
      </c>
    </row>
    <row r="216" spans="1:11" s="22" customFormat="1" x14ac:dyDescent="0.25">
      <c r="A216" s="31"/>
      <c r="B216" s="33"/>
      <c r="C216" s="32"/>
      <c r="D216" s="34">
        <v>36101</v>
      </c>
      <c r="E216" s="35" t="s">
        <v>218</v>
      </c>
      <c r="F216" s="68">
        <v>107130.09</v>
      </c>
      <c r="G216" s="68">
        <v>-82130</v>
      </c>
      <c r="H216" s="68">
        <f>F216+G216</f>
        <v>25000.089999999997</v>
      </c>
      <c r="I216" s="68">
        <v>594</v>
      </c>
      <c r="J216" s="68">
        <v>594</v>
      </c>
      <c r="K216" s="85">
        <f>H216-I216</f>
        <v>24406.089999999997</v>
      </c>
    </row>
    <row r="217" spans="1:11" s="22" customFormat="1" x14ac:dyDescent="0.25">
      <c r="A217" s="31"/>
      <c r="B217" s="64">
        <v>37000</v>
      </c>
      <c r="C217" s="65" t="s">
        <v>219</v>
      </c>
      <c r="D217" s="66"/>
      <c r="E217" s="67"/>
      <c r="F217" s="54">
        <f>SUM(F218,F220,F223,F229)</f>
        <v>822993.96000000008</v>
      </c>
      <c r="G217" s="54">
        <f t="shared" ref="G217:K217" si="326">SUM(G218,G220,G223,G226,G229)</f>
        <v>-467688.16000000003</v>
      </c>
      <c r="H217" s="54">
        <f t="shared" si="326"/>
        <v>355305.8</v>
      </c>
      <c r="I217" s="54">
        <f t="shared" ref="I217" si="327">SUM(I218,I220,I223,I226,I229)</f>
        <v>315675.07</v>
      </c>
      <c r="J217" s="54">
        <f t="shared" ref="J217" si="328">SUM(J218,J220,J223,J226,J229)</f>
        <v>315675.07</v>
      </c>
      <c r="K217" s="86">
        <f t="shared" si="326"/>
        <v>39630.729999999974</v>
      </c>
    </row>
    <row r="218" spans="1:11" s="22" customFormat="1" x14ac:dyDescent="0.25">
      <c r="A218" s="31"/>
      <c r="B218" s="32"/>
      <c r="C218" s="45">
        <v>37100</v>
      </c>
      <c r="D218" s="62" t="s">
        <v>220</v>
      </c>
      <c r="E218" s="63"/>
      <c r="F218" s="55">
        <f t="shared" ref="F218" si="329">SUM(F219)</f>
        <v>157523.07</v>
      </c>
      <c r="G218" s="55">
        <f t="shared" ref="G218" si="330">SUM(G219)</f>
        <v>-89861.28</v>
      </c>
      <c r="H218" s="55">
        <f t="shared" ref="H218:K218" si="331">SUM(H219)</f>
        <v>67661.790000000008</v>
      </c>
      <c r="I218" s="55">
        <f t="shared" si="331"/>
        <v>37208.879999999997</v>
      </c>
      <c r="J218" s="55">
        <f t="shared" si="331"/>
        <v>37208.879999999997</v>
      </c>
      <c r="K218" s="87">
        <f t="shared" si="331"/>
        <v>30452.910000000011</v>
      </c>
    </row>
    <row r="219" spans="1:11" s="22" customFormat="1" x14ac:dyDescent="0.25">
      <c r="A219" s="31"/>
      <c r="B219" s="33"/>
      <c r="C219" s="32"/>
      <c r="D219" s="34">
        <v>37101</v>
      </c>
      <c r="E219" s="35" t="s">
        <v>220</v>
      </c>
      <c r="F219" s="68">
        <v>157523.07</v>
      </c>
      <c r="G219" s="68">
        <v>-89861.28</v>
      </c>
      <c r="H219" s="68">
        <f>F219+G219</f>
        <v>67661.790000000008</v>
      </c>
      <c r="I219" s="68">
        <v>37208.879999999997</v>
      </c>
      <c r="J219" s="68">
        <v>37208.879999999997</v>
      </c>
      <c r="K219" s="85">
        <f>H219-I219</f>
        <v>30452.910000000011</v>
      </c>
    </row>
    <row r="220" spans="1:11" s="22" customFormat="1" x14ac:dyDescent="0.25">
      <c r="A220" s="31"/>
      <c r="B220" s="32"/>
      <c r="C220" s="45">
        <v>37200</v>
      </c>
      <c r="D220" s="62" t="s">
        <v>221</v>
      </c>
      <c r="E220" s="63"/>
      <c r="F220" s="55">
        <f>SUM(F221:F221)</f>
        <v>2333</v>
      </c>
      <c r="G220" s="55">
        <f t="shared" ref="G220" si="332">SUM(G221:G222)</f>
        <v>0</v>
      </c>
      <c r="H220" s="55">
        <f t="shared" ref="H220:K220" si="333">SUM(H221:H222)</f>
        <v>2333</v>
      </c>
      <c r="I220" s="55">
        <f t="shared" si="333"/>
        <v>315</v>
      </c>
      <c r="J220" s="55">
        <f t="shared" ref="J220" si="334">SUM(J221:J222)</f>
        <v>315</v>
      </c>
      <c r="K220" s="87">
        <f t="shared" si="333"/>
        <v>2018</v>
      </c>
    </row>
    <row r="221" spans="1:11" s="22" customFormat="1" x14ac:dyDescent="0.25">
      <c r="A221" s="31"/>
      <c r="B221" s="33"/>
      <c r="C221" s="32"/>
      <c r="D221" s="34">
        <v>37201</v>
      </c>
      <c r="E221" s="35" t="s">
        <v>221</v>
      </c>
      <c r="F221" s="68">
        <v>2333</v>
      </c>
      <c r="G221" s="68"/>
      <c r="H221" s="68">
        <f>F221+G221</f>
        <v>2333</v>
      </c>
      <c r="I221" s="68">
        <v>315</v>
      </c>
      <c r="J221" s="68">
        <v>315</v>
      </c>
      <c r="K221" s="85">
        <f>H221-I221</f>
        <v>2018</v>
      </c>
    </row>
    <row r="222" spans="1:11" s="22" customFormat="1" hidden="1" x14ac:dyDescent="0.25">
      <c r="A222" s="31"/>
      <c r="B222" s="33"/>
      <c r="C222" s="32"/>
      <c r="D222" s="34">
        <v>37202</v>
      </c>
      <c r="E222" s="35" t="s">
        <v>222</v>
      </c>
      <c r="F222" s="68"/>
      <c r="G222" s="68"/>
      <c r="H222" s="68">
        <f>F222+G222</f>
        <v>0</v>
      </c>
      <c r="I222" s="68"/>
      <c r="J222" s="68"/>
      <c r="K222" s="85">
        <f>H222-I222</f>
        <v>0</v>
      </c>
    </row>
    <row r="223" spans="1:11" s="22" customFormat="1" x14ac:dyDescent="0.25">
      <c r="A223" s="31"/>
      <c r="B223" s="32"/>
      <c r="C223" s="45">
        <v>37500</v>
      </c>
      <c r="D223" s="62" t="s">
        <v>223</v>
      </c>
      <c r="E223" s="63"/>
      <c r="F223" s="55">
        <f t="shared" ref="F223" si="335">SUM(F224:F225)</f>
        <v>593298.49</v>
      </c>
      <c r="G223" s="55">
        <f t="shared" ref="G223" si="336">SUM(G224:G225)</f>
        <v>-376320.28</v>
      </c>
      <c r="H223" s="55">
        <f t="shared" ref="H223:K223" si="337">SUM(H224:H225)</f>
        <v>216978.20999999996</v>
      </c>
      <c r="I223" s="55">
        <f t="shared" si="337"/>
        <v>210769.19</v>
      </c>
      <c r="J223" s="55">
        <f t="shared" ref="J223" si="338">SUM(J224:J225)</f>
        <v>210769.19</v>
      </c>
      <c r="K223" s="87">
        <f t="shared" si="337"/>
        <v>6209.019999999975</v>
      </c>
    </row>
    <row r="224" spans="1:11" s="22" customFormat="1" x14ac:dyDescent="0.25">
      <c r="A224" s="31"/>
      <c r="B224" s="33"/>
      <c r="C224" s="32"/>
      <c r="D224" s="34">
        <v>37501</v>
      </c>
      <c r="E224" s="35" t="s">
        <v>223</v>
      </c>
      <c r="F224" s="68">
        <v>438144.49</v>
      </c>
      <c r="G224" s="68">
        <v>-257719.48</v>
      </c>
      <c r="H224" s="68">
        <f t="shared" ref="H224:H225" si="339">F224+G224</f>
        <v>180425.00999999998</v>
      </c>
      <c r="I224" s="68">
        <v>176147</v>
      </c>
      <c r="J224" s="68">
        <v>176147</v>
      </c>
      <c r="K224" s="85">
        <f>H224-I224</f>
        <v>4278.0099999999802</v>
      </c>
    </row>
    <row r="225" spans="1:11" s="22" customFormat="1" x14ac:dyDescent="0.25">
      <c r="A225" s="31"/>
      <c r="B225" s="33"/>
      <c r="C225" s="32"/>
      <c r="D225" s="34">
        <v>37502</v>
      </c>
      <c r="E225" s="35" t="s">
        <v>224</v>
      </c>
      <c r="F225" s="68">
        <v>155154</v>
      </c>
      <c r="G225" s="68">
        <v>-118600.8</v>
      </c>
      <c r="H225" s="68">
        <f t="shared" si="339"/>
        <v>36553.199999999997</v>
      </c>
      <c r="I225" s="68">
        <v>34622.19</v>
      </c>
      <c r="J225" s="68">
        <v>34622.19</v>
      </c>
      <c r="K225" s="85">
        <f>H225-I225</f>
        <v>1931.0099999999948</v>
      </c>
    </row>
    <row r="226" spans="1:11" s="22" customFormat="1" hidden="1" x14ac:dyDescent="0.25">
      <c r="A226" s="31"/>
      <c r="B226" s="32"/>
      <c r="C226" s="45">
        <v>37600</v>
      </c>
      <c r="D226" s="62" t="s">
        <v>225</v>
      </c>
      <c r="E226" s="63"/>
      <c r="F226" s="55"/>
      <c r="G226" s="55">
        <f t="shared" ref="G226:K226" si="340">SUM(G227:G228)</f>
        <v>0</v>
      </c>
      <c r="H226" s="55">
        <f t="shared" si="340"/>
        <v>0</v>
      </c>
      <c r="I226" s="55"/>
      <c r="J226" s="55"/>
      <c r="K226" s="87">
        <f t="shared" si="340"/>
        <v>0</v>
      </c>
    </row>
    <row r="227" spans="1:11" s="22" customFormat="1" hidden="1" x14ac:dyDescent="0.25">
      <c r="A227" s="31"/>
      <c r="B227" s="33"/>
      <c r="C227" s="32"/>
      <c r="D227" s="34">
        <v>37601</v>
      </c>
      <c r="E227" s="35" t="s">
        <v>225</v>
      </c>
      <c r="F227" s="68"/>
      <c r="G227" s="68"/>
      <c r="H227" s="68">
        <f>F227+G227</f>
        <v>0</v>
      </c>
      <c r="I227" s="68">
        <v>0</v>
      </c>
      <c r="J227" s="68">
        <v>0</v>
      </c>
      <c r="K227" s="85">
        <f>H227-I227</f>
        <v>0</v>
      </c>
    </row>
    <row r="228" spans="1:11" s="22" customFormat="1" hidden="1" x14ac:dyDescent="0.25">
      <c r="A228" s="31"/>
      <c r="B228" s="33"/>
      <c r="C228" s="32"/>
      <c r="D228" s="41">
        <v>37602</v>
      </c>
      <c r="E228" s="40" t="s">
        <v>226</v>
      </c>
      <c r="F228" s="68"/>
      <c r="G228" s="68"/>
      <c r="H228" s="68">
        <f>F228+G228</f>
        <v>0</v>
      </c>
      <c r="I228" s="68">
        <v>0</v>
      </c>
      <c r="J228" s="68">
        <v>0</v>
      </c>
      <c r="K228" s="85">
        <f>H228-I228</f>
        <v>0</v>
      </c>
    </row>
    <row r="229" spans="1:11" s="22" customFormat="1" x14ac:dyDescent="0.25">
      <c r="A229" s="31"/>
      <c r="B229" s="32"/>
      <c r="C229" s="45">
        <v>37900</v>
      </c>
      <c r="D229" s="62" t="s">
        <v>227</v>
      </c>
      <c r="E229" s="63"/>
      <c r="F229" s="55">
        <f>SUM(F230:F230)</f>
        <v>69839.399999999994</v>
      </c>
      <c r="G229" s="55">
        <f t="shared" ref="G229:K229" si="341">SUM(G230:G231)</f>
        <v>-1506.6</v>
      </c>
      <c r="H229" s="55">
        <f t="shared" si="341"/>
        <v>68332.799999999988</v>
      </c>
      <c r="I229" s="55">
        <f t="shared" si="341"/>
        <v>67382</v>
      </c>
      <c r="J229" s="55">
        <f t="shared" ref="J229" si="342">SUM(J230:J231)</f>
        <v>67382</v>
      </c>
      <c r="K229" s="87">
        <f t="shared" si="341"/>
        <v>950.79999999998836</v>
      </c>
    </row>
    <row r="230" spans="1:11" s="22" customFormat="1" x14ac:dyDescent="0.25">
      <c r="A230" s="31"/>
      <c r="B230" s="33"/>
      <c r="C230" s="32"/>
      <c r="D230" s="34">
        <v>37902</v>
      </c>
      <c r="E230" s="35" t="s">
        <v>228</v>
      </c>
      <c r="F230" s="68">
        <v>69839.399999999994</v>
      </c>
      <c r="G230" s="68">
        <v>-1506.6</v>
      </c>
      <c r="H230" s="68">
        <f>F230+G230</f>
        <v>68332.799999999988</v>
      </c>
      <c r="I230" s="68">
        <v>67382</v>
      </c>
      <c r="J230" s="68">
        <v>67382</v>
      </c>
      <c r="K230" s="85">
        <f>H230-I230</f>
        <v>950.79999999998836</v>
      </c>
    </row>
    <row r="231" spans="1:11" s="22" customFormat="1" hidden="1" x14ac:dyDescent="0.25">
      <c r="A231" s="31"/>
      <c r="B231" s="33"/>
      <c r="C231" s="32"/>
      <c r="D231" s="34">
        <v>37903</v>
      </c>
      <c r="E231" s="35" t="s">
        <v>229</v>
      </c>
      <c r="F231" s="68"/>
      <c r="G231" s="68"/>
      <c r="H231" s="68">
        <f>F231+G231</f>
        <v>0</v>
      </c>
      <c r="I231" s="68"/>
      <c r="J231" s="68"/>
      <c r="K231" s="85">
        <f>H231-I231</f>
        <v>0</v>
      </c>
    </row>
    <row r="232" spans="1:11" s="22" customFormat="1" x14ac:dyDescent="0.25">
      <c r="A232" s="31"/>
      <c r="B232" s="64">
        <v>38000</v>
      </c>
      <c r="C232" s="65" t="s">
        <v>230</v>
      </c>
      <c r="D232" s="66"/>
      <c r="E232" s="67"/>
      <c r="F232" s="54">
        <f t="shared" ref="F232" si="343">SUM(F233)</f>
        <v>479578.3</v>
      </c>
      <c r="G232" s="54">
        <f t="shared" ref="G232" si="344">SUM(G233)</f>
        <v>-417201.3</v>
      </c>
      <c r="H232" s="54">
        <f t="shared" ref="H232:K232" si="345">SUM(H233)</f>
        <v>62377</v>
      </c>
      <c r="I232" s="54">
        <f t="shared" si="345"/>
        <v>59594.41</v>
      </c>
      <c r="J232" s="54">
        <f t="shared" si="345"/>
        <v>48116.02</v>
      </c>
      <c r="K232" s="86">
        <f t="shared" si="345"/>
        <v>2782.5899999999965</v>
      </c>
    </row>
    <row r="233" spans="1:11" s="22" customFormat="1" x14ac:dyDescent="0.25">
      <c r="A233" s="31"/>
      <c r="B233" s="32"/>
      <c r="C233" s="45">
        <v>38500</v>
      </c>
      <c r="D233" s="62" t="s">
        <v>231</v>
      </c>
      <c r="E233" s="63"/>
      <c r="F233" s="55">
        <f>SUM(F234:F234)</f>
        <v>479578.3</v>
      </c>
      <c r="G233" s="55">
        <f t="shared" ref="G233" si="346">SUM(G234:G235)</f>
        <v>-417201.3</v>
      </c>
      <c r="H233" s="55">
        <f t="shared" ref="H233:K233" si="347">SUM(H234:H235)</f>
        <v>62377</v>
      </c>
      <c r="I233" s="55">
        <f t="shared" ref="I233" si="348">SUM(I234:I235)</f>
        <v>59594.41</v>
      </c>
      <c r="J233" s="55">
        <f t="shared" ref="J233" si="349">SUM(J234:J235)</f>
        <v>48116.02</v>
      </c>
      <c r="K233" s="87">
        <f t="shared" si="347"/>
        <v>2782.5899999999965</v>
      </c>
    </row>
    <row r="234" spans="1:11" s="22" customFormat="1" x14ac:dyDescent="0.25">
      <c r="A234" s="31"/>
      <c r="B234" s="33"/>
      <c r="C234" s="32"/>
      <c r="D234" s="34">
        <v>38501</v>
      </c>
      <c r="E234" s="35" t="s">
        <v>232</v>
      </c>
      <c r="F234" s="68">
        <v>479578.3</v>
      </c>
      <c r="G234" s="68">
        <v>-417201.3</v>
      </c>
      <c r="H234" s="68">
        <f>F234+G234</f>
        <v>62377</v>
      </c>
      <c r="I234" s="68">
        <v>59594.41</v>
      </c>
      <c r="J234" s="98">
        <v>48116.02</v>
      </c>
      <c r="K234" s="85">
        <f>H234-I234</f>
        <v>2782.5899999999965</v>
      </c>
    </row>
    <row r="235" spans="1:11" s="22" customFormat="1" hidden="1" x14ac:dyDescent="0.25">
      <c r="A235" s="31"/>
      <c r="B235" s="33"/>
      <c r="C235" s="32"/>
      <c r="D235" s="34">
        <v>38503</v>
      </c>
      <c r="E235" s="35" t="s">
        <v>231</v>
      </c>
      <c r="F235" s="68"/>
      <c r="G235" s="68"/>
      <c r="H235" s="68"/>
      <c r="I235" s="68"/>
      <c r="J235" s="68"/>
      <c r="K235" s="85">
        <f>H235-I235</f>
        <v>0</v>
      </c>
    </row>
    <row r="236" spans="1:11" s="22" customFormat="1" hidden="1" x14ac:dyDescent="0.25">
      <c r="A236" s="31"/>
      <c r="B236" s="64">
        <v>39000</v>
      </c>
      <c r="C236" s="65" t="s">
        <v>233</v>
      </c>
      <c r="D236" s="66"/>
      <c r="E236" s="67"/>
      <c r="F236" s="54"/>
      <c r="G236" s="54"/>
      <c r="H236" s="54"/>
      <c r="I236" s="54"/>
      <c r="J236" s="54"/>
      <c r="K236" s="86">
        <f t="shared" ref="K236" si="350">SUM(K237,K239)</f>
        <v>0</v>
      </c>
    </row>
    <row r="237" spans="1:11" s="22" customFormat="1" hidden="1" x14ac:dyDescent="0.25">
      <c r="A237" s="31"/>
      <c r="B237" s="32"/>
      <c r="C237" s="45">
        <v>39200</v>
      </c>
      <c r="D237" s="62" t="s">
        <v>234</v>
      </c>
      <c r="E237" s="63"/>
      <c r="F237" s="55"/>
      <c r="G237" s="55"/>
      <c r="H237" s="55"/>
      <c r="I237" s="55"/>
      <c r="J237" s="55"/>
      <c r="K237" s="87">
        <f t="shared" ref="K237" si="351">SUM(K238)</f>
        <v>0</v>
      </c>
    </row>
    <row r="238" spans="1:11" s="22" customFormat="1" hidden="1" x14ac:dyDescent="0.25">
      <c r="A238" s="31"/>
      <c r="B238" s="33"/>
      <c r="C238" s="32"/>
      <c r="D238" s="34">
        <v>39201</v>
      </c>
      <c r="E238" s="35" t="s">
        <v>234</v>
      </c>
      <c r="F238" s="68"/>
      <c r="G238" s="68"/>
      <c r="H238" s="68"/>
      <c r="I238" s="68"/>
      <c r="J238" s="68"/>
      <c r="K238" s="85">
        <f>H238-I238</f>
        <v>0</v>
      </c>
    </row>
    <row r="239" spans="1:11" s="22" customFormat="1" hidden="1" x14ac:dyDescent="0.25">
      <c r="A239" s="31"/>
      <c r="B239" s="32"/>
      <c r="C239" s="45">
        <v>39600</v>
      </c>
      <c r="D239" s="62" t="s">
        <v>289</v>
      </c>
      <c r="E239" s="63"/>
      <c r="F239" s="55"/>
      <c r="G239" s="55"/>
      <c r="H239" s="55"/>
      <c r="I239" s="55"/>
      <c r="J239" s="55"/>
      <c r="K239" s="87">
        <f t="shared" ref="K239" si="352">SUM(K240)</f>
        <v>0</v>
      </c>
    </row>
    <row r="240" spans="1:11" s="22" customFormat="1" hidden="1" x14ac:dyDescent="0.25">
      <c r="A240" s="31"/>
      <c r="B240" s="33"/>
      <c r="C240" s="32"/>
      <c r="D240" s="34">
        <v>39601</v>
      </c>
      <c r="E240" s="35" t="s">
        <v>289</v>
      </c>
      <c r="F240" s="68"/>
      <c r="G240" s="68"/>
      <c r="H240" s="68"/>
      <c r="I240" s="68"/>
      <c r="J240" s="68"/>
      <c r="K240" s="85">
        <f>H240-I240</f>
        <v>0</v>
      </c>
    </row>
    <row r="241" spans="1:11" s="22" customFormat="1" x14ac:dyDescent="0.25">
      <c r="A241" s="31"/>
      <c r="B241" s="33"/>
      <c r="C241" s="32"/>
      <c r="D241" s="34"/>
      <c r="E241" s="35"/>
      <c r="F241" s="53"/>
      <c r="G241" s="53"/>
      <c r="H241" s="53"/>
      <c r="I241" s="53"/>
      <c r="J241" s="53"/>
      <c r="K241" s="85"/>
    </row>
    <row r="242" spans="1:11" s="22" customFormat="1" x14ac:dyDescent="0.25">
      <c r="A242" s="23">
        <v>40000</v>
      </c>
      <c r="B242" s="24" t="s">
        <v>235</v>
      </c>
      <c r="C242" s="25"/>
      <c r="D242" s="25"/>
      <c r="E242" s="26"/>
      <c r="F242" s="53">
        <f>SUM(F243)</f>
        <v>55000</v>
      </c>
      <c r="G242" s="53">
        <f t="shared" ref="G242" si="353">SUM(G243,G246)</f>
        <v>0</v>
      </c>
      <c r="H242" s="53">
        <f t="shared" ref="H242:K242" si="354">SUM(H243,H246)</f>
        <v>55000</v>
      </c>
      <c r="I242" s="53">
        <f t="shared" ref="I242:J242" si="355">SUM(I243,I246)</f>
        <v>50000</v>
      </c>
      <c r="J242" s="53">
        <f t="shared" si="355"/>
        <v>50000</v>
      </c>
      <c r="K242" s="85">
        <f t="shared" si="354"/>
        <v>5000</v>
      </c>
    </row>
    <row r="243" spans="1:11" s="22" customFormat="1" x14ac:dyDescent="0.25">
      <c r="A243" s="31"/>
      <c r="B243" s="64">
        <v>44000</v>
      </c>
      <c r="C243" s="65" t="s">
        <v>236</v>
      </c>
      <c r="D243" s="66"/>
      <c r="E243" s="67"/>
      <c r="F243" s="54">
        <f t="shared" ref="F243:F244" si="356">SUM(F244)</f>
        <v>55000</v>
      </c>
      <c r="G243" s="54">
        <f t="shared" ref="G243:G244" si="357">SUM(G244)</f>
        <v>0</v>
      </c>
      <c r="H243" s="54">
        <f t="shared" ref="H243:K244" si="358">SUM(H244)</f>
        <v>55000</v>
      </c>
      <c r="I243" s="54">
        <f t="shared" si="358"/>
        <v>50000</v>
      </c>
      <c r="J243" s="54">
        <f t="shared" si="358"/>
        <v>50000</v>
      </c>
      <c r="K243" s="86">
        <f t="shared" si="358"/>
        <v>5000</v>
      </c>
    </row>
    <row r="244" spans="1:11" s="22" customFormat="1" x14ac:dyDescent="0.25">
      <c r="A244" s="31"/>
      <c r="B244" s="32"/>
      <c r="C244" s="45">
        <v>44500</v>
      </c>
      <c r="D244" s="62" t="s">
        <v>237</v>
      </c>
      <c r="E244" s="63"/>
      <c r="F244" s="55">
        <f t="shared" si="356"/>
        <v>55000</v>
      </c>
      <c r="G244" s="55">
        <f t="shared" si="357"/>
        <v>0</v>
      </c>
      <c r="H244" s="55">
        <f t="shared" si="358"/>
        <v>55000</v>
      </c>
      <c r="I244" s="55">
        <f t="shared" si="358"/>
        <v>50000</v>
      </c>
      <c r="J244" s="55">
        <f t="shared" si="358"/>
        <v>50000</v>
      </c>
      <c r="K244" s="87">
        <f t="shared" si="358"/>
        <v>5000</v>
      </c>
    </row>
    <row r="245" spans="1:11" s="22" customFormat="1" x14ac:dyDescent="0.25">
      <c r="A245" s="31"/>
      <c r="B245" s="33"/>
      <c r="C245" s="32"/>
      <c r="D245" s="34">
        <v>44502</v>
      </c>
      <c r="E245" s="35" t="s">
        <v>238</v>
      </c>
      <c r="F245" s="68">
        <v>55000</v>
      </c>
      <c r="G245" s="68"/>
      <c r="H245" s="68">
        <f>F245+G245</f>
        <v>55000</v>
      </c>
      <c r="I245" s="68">
        <v>50000</v>
      </c>
      <c r="J245" s="68">
        <v>50000</v>
      </c>
      <c r="K245" s="85">
        <f>H245-I245</f>
        <v>5000</v>
      </c>
    </row>
    <row r="246" spans="1:11" s="22" customFormat="1" hidden="1" x14ac:dyDescent="0.25">
      <c r="A246" s="31"/>
      <c r="B246" s="64">
        <v>46000</v>
      </c>
      <c r="C246" s="65" t="s">
        <v>239</v>
      </c>
      <c r="D246" s="66"/>
      <c r="E246" s="67"/>
      <c r="F246" s="54"/>
      <c r="G246" s="54">
        <f t="shared" ref="G246:G247" si="359">SUM(G247)</f>
        <v>0</v>
      </c>
      <c r="H246" s="54">
        <f t="shared" ref="H246:K247" si="360">SUM(H247)</f>
        <v>0</v>
      </c>
      <c r="I246" s="54"/>
      <c r="J246" s="54"/>
      <c r="K246" s="86">
        <f t="shared" si="360"/>
        <v>0</v>
      </c>
    </row>
    <row r="247" spans="1:11" s="22" customFormat="1" hidden="1" x14ac:dyDescent="0.25">
      <c r="A247" s="31"/>
      <c r="B247" s="32"/>
      <c r="C247" s="45">
        <v>46300</v>
      </c>
      <c r="D247" s="62" t="s">
        <v>240</v>
      </c>
      <c r="E247" s="63"/>
      <c r="F247" s="55"/>
      <c r="G247" s="55">
        <f t="shared" si="359"/>
        <v>0</v>
      </c>
      <c r="H247" s="55">
        <f t="shared" si="360"/>
        <v>0</v>
      </c>
      <c r="I247" s="55"/>
      <c r="J247" s="55"/>
      <c r="K247" s="87">
        <f t="shared" si="360"/>
        <v>0</v>
      </c>
    </row>
    <row r="248" spans="1:11" s="22" customFormat="1" ht="30" hidden="1" x14ac:dyDescent="0.25">
      <c r="A248" s="31"/>
      <c r="B248" s="33"/>
      <c r="C248" s="32"/>
      <c r="D248" s="34">
        <v>46301</v>
      </c>
      <c r="E248" s="35" t="s">
        <v>241</v>
      </c>
      <c r="F248" s="68"/>
      <c r="G248" s="68"/>
      <c r="H248" s="68">
        <f>F248+G248</f>
        <v>0</v>
      </c>
      <c r="I248" s="68"/>
      <c r="J248" s="68"/>
      <c r="K248" s="85">
        <f>H248-I248</f>
        <v>0</v>
      </c>
    </row>
    <row r="249" spans="1:11" s="22" customFormat="1" x14ac:dyDescent="0.25">
      <c r="A249" s="31"/>
      <c r="B249" s="33"/>
      <c r="C249" s="32"/>
      <c r="D249" s="34"/>
      <c r="E249" s="35"/>
      <c r="F249" s="68"/>
      <c r="G249" s="68"/>
      <c r="H249" s="68"/>
      <c r="I249" s="68"/>
      <c r="J249" s="68"/>
      <c r="K249" s="85"/>
    </row>
    <row r="250" spans="1:11" s="22" customFormat="1" hidden="1" x14ac:dyDescent="0.25">
      <c r="A250" s="23">
        <v>50000</v>
      </c>
      <c r="B250" s="24" t="s">
        <v>242</v>
      </c>
      <c r="C250" s="25"/>
      <c r="D250" s="25"/>
      <c r="E250" s="26"/>
      <c r="F250" s="53">
        <f>SUM(F251,F260,F265,F269)</f>
        <v>0</v>
      </c>
      <c r="G250" s="53">
        <f t="shared" ref="G250" si="361">SUM(G251,G260,G265,G269,G272)</f>
        <v>0</v>
      </c>
      <c r="H250" s="53">
        <f>SUM(H251,H260,H265,H269,H272)</f>
        <v>0</v>
      </c>
      <c r="I250" s="53">
        <f>SUM(I251,I260,I265,I269,I272)</f>
        <v>0</v>
      </c>
      <c r="J250" s="53">
        <f>SUM(J251,J260,J265,J269,J272)</f>
        <v>0</v>
      </c>
      <c r="K250" s="85">
        <f t="shared" ref="K250" si="362">SUM(K251,K260,K265,K269,K272)</f>
        <v>0</v>
      </c>
    </row>
    <row r="251" spans="1:11" s="22" customFormat="1" hidden="1" x14ac:dyDescent="0.25">
      <c r="A251" s="31"/>
      <c r="B251" s="64">
        <v>51000</v>
      </c>
      <c r="C251" s="65" t="s">
        <v>243</v>
      </c>
      <c r="D251" s="66"/>
      <c r="E251" s="67"/>
      <c r="F251" s="54">
        <f>SUM(F252,F258)</f>
        <v>0</v>
      </c>
      <c r="G251" s="54">
        <f t="shared" ref="G251" si="363">SUM(G252,G254,G258)</f>
        <v>0</v>
      </c>
      <c r="H251" s="54">
        <f t="shared" ref="H251:K251" si="364">SUM(H252,H254,H258)</f>
        <v>0</v>
      </c>
      <c r="I251" s="54">
        <f t="shared" ref="I251:J251" si="365">SUM(I252,I254,I258)</f>
        <v>0</v>
      </c>
      <c r="J251" s="54">
        <f t="shared" si="365"/>
        <v>0</v>
      </c>
      <c r="K251" s="86">
        <f t="shared" si="364"/>
        <v>0</v>
      </c>
    </row>
    <row r="252" spans="1:11" s="22" customFormat="1" hidden="1" x14ac:dyDescent="0.25">
      <c r="A252" s="31"/>
      <c r="B252" s="32"/>
      <c r="C252" s="45">
        <v>51100</v>
      </c>
      <c r="D252" s="62" t="s">
        <v>244</v>
      </c>
      <c r="E252" s="63"/>
      <c r="F252" s="55">
        <f t="shared" ref="F252" si="366">SUM(F253)</f>
        <v>0</v>
      </c>
      <c r="G252" s="55">
        <f t="shared" ref="G252" si="367">SUM(G253)</f>
        <v>0</v>
      </c>
      <c r="H252" s="55">
        <f t="shared" ref="H252:K252" si="368">SUM(H253)</f>
        <v>0</v>
      </c>
      <c r="I252" s="55">
        <f t="shared" si="368"/>
        <v>0</v>
      </c>
      <c r="J252" s="55">
        <f t="shared" si="368"/>
        <v>0</v>
      </c>
      <c r="K252" s="87">
        <f t="shared" si="368"/>
        <v>0</v>
      </c>
    </row>
    <row r="253" spans="1:11" s="22" customFormat="1" hidden="1" x14ac:dyDescent="0.25">
      <c r="A253" s="31"/>
      <c r="B253" s="33"/>
      <c r="C253" s="32"/>
      <c r="D253" s="34">
        <v>51101</v>
      </c>
      <c r="E253" s="35" t="s">
        <v>244</v>
      </c>
      <c r="F253" s="68"/>
      <c r="G253" s="68"/>
      <c r="H253" s="68">
        <f>F253+G253</f>
        <v>0</v>
      </c>
      <c r="I253" s="68"/>
      <c r="J253" s="68"/>
      <c r="K253" s="85">
        <f>H253-I253</f>
        <v>0</v>
      </c>
    </row>
    <row r="254" spans="1:11" s="22" customFormat="1" hidden="1" x14ac:dyDescent="0.25">
      <c r="A254" s="31"/>
      <c r="B254" s="32"/>
      <c r="C254" s="45">
        <v>51500</v>
      </c>
      <c r="D254" s="62" t="s">
        <v>245</v>
      </c>
      <c r="E254" s="63"/>
      <c r="F254" s="55"/>
      <c r="G254" s="55">
        <f t="shared" ref="G254" si="369">SUM(G255:G257)</f>
        <v>0</v>
      </c>
      <c r="H254" s="55">
        <f t="shared" ref="H254:K254" si="370">SUM(H255:H257)</f>
        <v>0</v>
      </c>
      <c r="I254" s="55">
        <f t="shared" si="370"/>
        <v>0</v>
      </c>
      <c r="J254" s="55">
        <f t="shared" ref="J254" si="371">SUM(J255:J257)</f>
        <v>0</v>
      </c>
      <c r="K254" s="87">
        <f t="shared" si="370"/>
        <v>0</v>
      </c>
    </row>
    <row r="255" spans="1:11" s="22" customFormat="1" ht="30" hidden="1" x14ac:dyDescent="0.25">
      <c r="A255" s="31"/>
      <c r="B255" s="33"/>
      <c r="C255" s="32"/>
      <c r="D255" s="34">
        <v>51501</v>
      </c>
      <c r="E255" s="35" t="s">
        <v>290</v>
      </c>
      <c r="F255" s="68"/>
      <c r="G255" s="68"/>
      <c r="H255" s="68">
        <f>F255+G255</f>
        <v>0</v>
      </c>
      <c r="I255" s="68"/>
      <c r="J255" s="68"/>
      <c r="K255" s="85">
        <f>H255-I255</f>
        <v>0</v>
      </c>
    </row>
    <row r="256" spans="1:11" s="22" customFormat="1" hidden="1" x14ac:dyDescent="0.25">
      <c r="A256" s="31"/>
      <c r="B256" s="33"/>
      <c r="C256" s="32"/>
      <c r="D256" s="34">
        <v>51502</v>
      </c>
      <c r="E256" s="35" t="s">
        <v>246</v>
      </c>
      <c r="F256" s="68"/>
      <c r="G256" s="68"/>
      <c r="H256" s="68">
        <f>F256+G256</f>
        <v>0</v>
      </c>
      <c r="I256" s="68"/>
      <c r="J256" s="68"/>
      <c r="K256" s="85">
        <f>H256-I256</f>
        <v>0</v>
      </c>
    </row>
    <row r="257" spans="1:11" s="22" customFormat="1" hidden="1" x14ac:dyDescent="0.25">
      <c r="A257" s="31"/>
      <c r="B257" s="33"/>
      <c r="C257" s="32"/>
      <c r="D257" s="34">
        <v>51503</v>
      </c>
      <c r="E257" s="35" t="s">
        <v>247</v>
      </c>
      <c r="F257" s="68"/>
      <c r="G257" s="68"/>
      <c r="H257" s="68">
        <f>F257+G257</f>
        <v>0</v>
      </c>
      <c r="I257" s="68"/>
      <c r="J257" s="68"/>
      <c r="K257" s="85">
        <f>H257-I257</f>
        <v>0</v>
      </c>
    </row>
    <row r="258" spans="1:11" s="22" customFormat="1" hidden="1" x14ac:dyDescent="0.25">
      <c r="A258" s="31"/>
      <c r="B258" s="32"/>
      <c r="C258" s="45">
        <v>51900</v>
      </c>
      <c r="D258" s="62" t="s">
        <v>309</v>
      </c>
      <c r="E258" s="63"/>
      <c r="F258" s="55">
        <f t="shared" ref="F258" si="372">SUM(F259)</f>
        <v>0</v>
      </c>
      <c r="G258" s="55">
        <f t="shared" ref="G258" si="373">SUM(G259)</f>
        <v>0</v>
      </c>
      <c r="H258" s="55">
        <f t="shared" ref="H258:K258" si="374">SUM(H259)</f>
        <v>0</v>
      </c>
      <c r="I258" s="55">
        <f t="shared" si="374"/>
        <v>0</v>
      </c>
      <c r="J258" s="55">
        <f t="shared" si="374"/>
        <v>0</v>
      </c>
      <c r="K258" s="87">
        <f t="shared" si="374"/>
        <v>0</v>
      </c>
    </row>
    <row r="259" spans="1:11" s="22" customFormat="1" ht="15" hidden="1" customHeight="1" x14ac:dyDescent="0.25">
      <c r="A259" s="31"/>
      <c r="B259" s="33"/>
      <c r="C259" s="36"/>
      <c r="D259" s="39">
        <v>51901</v>
      </c>
      <c r="E259" s="40" t="s">
        <v>309</v>
      </c>
      <c r="F259" s="68"/>
      <c r="G259" s="68"/>
      <c r="H259" s="68">
        <f>F259+G259</f>
        <v>0</v>
      </c>
      <c r="I259" s="68"/>
      <c r="J259" s="68"/>
      <c r="K259" s="85">
        <f>H259-I259</f>
        <v>0</v>
      </c>
    </row>
    <row r="260" spans="1:11" s="22" customFormat="1" hidden="1" x14ac:dyDescent="0.25">
      <c r="A260" s="31"/>
      <c r="B260" s="64">
        <v>52000</v>
      </c>
      <c r="C260" s="65" t="s">
        <v>248</v>
      </c>
      <c r="D260" s="66"/>
      <c r="E260" s="67"/>
      <c r="F260" s="54">
        <f>SUM(F261)</f>
        <v>0</v>
      </c>
      <c r="G260" s="54">
        <f t="shared" ref="G260" si="375">SUM(G261,G263)</f>
        <v>0</v>
      </c>
      <c r="H260" s="54">
        <f t="shared" ref="H260:K260" si="376">SUM(H261,H263)</f>
        <v>0</v>
      </c>
      <c r="I260" s="54">
        <f t="shared" si="376"/>
        <v>0</v>
      </c>
      <c r="J260" s="54">
        <f t="shared" ref="J260" si="377">SUM(J261,J263)</f>
        <v>0</v>
      </c>
      <c r="K260" s="86">
        <f t="shared" si="376"/>
        <v>0</v>
      </c>
    </row>
    <row r="261" spans="1:11" s="22" customFormat="1" hidden="1" x14ac:dyDescent="0.25">
      <c r="A261" s="31"/>
      <c r="B261" s="32"/>
      <c r="C261" s="45">
        <v>52100</v>
      </c>
      <c r="D261" s="62" t="s">
        <v>249</v>
      </c>
      <c r="E261" s="63"/>
      <c r="F261" s="55">
        <f t="shared" ref="F261" si="378">SUM(F262)</f>
        <v>0</v>
      </c>
      <c r="G261" s="55">
        <f t="shared" ref="G261" si="379">SUM(G262)</f>
        <v>0</v>
      </c>
      <c r="H261" s="55">
        <f t="shared" ref="H261:K261" si="380">SUM(H262)</f>
        <v>0</v>
      </c>
      <c r="I261" s="55">
        <f t="shared" si="380"/>
        <v>0</v>
      </c>
      <c r="J261" s="55">
        <f t="shared" si="380"/>
        <v>0</v>
      </c>
      <c r="K261" s="87">
        <f t="shared" si="380"/>
        <v>0</v>
      </c>
    </row>
    <row r="262" spans="1:11" s="22" customFormat="1" hidden="1" x14ac:dyDescent="0.25">
      <c r="A262" s="31"/>
      <c r="B262" s="33"/>
      <c r="C262" s="36"/>
      <c r="D262" s="39">
        <v>52101</v>
      </c>
      <c r="E262" s="40" t="s">
        <v>249</v>
      </c>
      <c r="F262" s="68"/>
      <c r="G262" s="68"/>
      <c r="H262" s="68">
        <f>F262+G262</f>
        <v>0</v>
      </c>
      <c r="I262" s="68"/>
      <c r="J262" s="68"/>
      <c r="K262" s="85">
        <f>H262-I262</f>
        <v>0</v>
      </c>
    </row>
    <row r="263" spans="1:11" s="22" customFormat="1" hidden="1" x14ac:dyDescent="0.25">
      <c r="A263" s="31"/>
      <c r="B263" s="32"/>
      <c r="C263" s="45">
        <v>52300</v>
      </c>
      <c r="D263" s="62" t="s">
        <v>310</v>
      </c>
      <c r="E263" s="63"/>
      <c r="F263" s="55"/>
      <c r="G263" s="55">
        <f t="shared" ref="G263" si="381">SUM(G264)</f>
        <v>0</v>
      </c>
      <c r="H263" s="55">
        <f t="shared" ref="H263:K263" si="382">SUM(H264)</f>
        <v>0</v>
      </c>
      <c r="I263" s="55">
        <f t="shared" si="382"/>
        <v>0</v>
      </c>
      <c r="J263" s="55">
        <f t="shared" si="382"/>
        <v>0</v>
      </c>
      <c r="K263" s="87">
        <f t="shared" si="382"/>
        <v>0</v>
      </c>
    </row>
    <row r="264" spans="1:11" s="22" customFormat="1" hidden="1" x14ac:dyDescent="0.25">
      <c r="A264" s="31"/>
      <c r="B264" s="33"/>
      <c r="C264" s="36"/>
      <c r="D264" s="39">
        <v>52301</v>
      </c>
      <c r="E264" s="40" t="s">
        <v>310</v>
      </c>
      <c r="F264" s="68"/>
      <c r="G264" s="68"/>
      <c r="H264" s="68">
        <f>F264+G264</f>
        <v>0</v>
      </c>
      <c r="I264" s="68"/>
      <c r="J264" s="68"/>
      <c r="K264" s="85">
        <f>H264-I264</f>
        <v>0</v>
      </c>
    </row>
    <row r="265" spans="1:11" s="22" customFormat="1" hidden="1" x14ac:dyDescent="0.25">
      <c r="A265" s="31"/>
      <c r="B265" s="64">
        <v>53000</v>
      </c>
      <c r="C265" s="65" t="s">
        <v>250</v>
      </c>
      <c r="D265" s="66"/>
      <c r="E265" s="67"/>
      <c r="F265" s="54">
        <f t="shared" ref="F265" si="383">SUM(F266)</f>
        <v>0</v>
      </c>
      <c r="G265" s="54">
        <f t="shared" ref="G265" si="384">SUM(G266)</f>
        <v>0</v>
      </c>
      <c r="H265" s="54">
        <f t="shared" ref="H265:K265" si="385">SUM(H266)</f>
        <v>0</v>
      </c>
      <c r="I265" s="54">
        <f t="shared" si="385"/>
        <v>0</v>
      </c>
      <c r="J265" s="54">
        <f t="shared" si="385"/>
        <v>0</v>
      </c>
      <c r="K265" s="86">
        <f t="shared" si="385"/>
        <v>0</v>
      </c>
    </row>
    <row r="266" spans="1:11" s="22" customFormat="1" hidden="1" x14ac:dyDescent="0.25">
      <c r="A266" s="31"/>
      <c r="B266" s="32"/>
      <c r="C266" s="45">
        <v>53200</v>
      </c>
      <c r="D266" s="62" t="s">
        <v>291</v>
      </c>
      <c r="E266" s="63"/>
      <c r="F266" s="55">
        <f>SUM(F267:F267)</f>
        <v>0</v>
      </c>
      <c r="G266" s="55">
        <f t="shared" ref="G266" si="386">SUM(G267:G268)</f>
        <v>0</v>
      </c>
      <c r="H266" s="55">
        <f t="shared" ref="H266:K266" si="387">SUM(H267:H268)</f>
        <v>0</v>
      </c>
      <c r="I266" s="55">
        <f t="shared" ref="I266:J266" si="388">SUM(I267:I268)</f>
        <v>0</v>
      </c>
      <c r="J266" s="55">
        <f t="shared" si="388"/>
        <v>0</v>
      </c>
      <c r="K266" s="87">
        <f t="shared" si="387"/>
        <v>0</v>
      </c>
    </row>
    <row r="267" spans="1:11" s="22" customFormat="1" hidden="1" x14ac:dyDescent="0.25">
      <c r="A267" s="31"/>
      <c r="B267" s="33"/>
      <c r="C267" s="36"/>
      <c r="D267" s="39">
        <v>53101</v>
      </c>
      <c r="E267" s="42" t="s">
        <v>296</v>
      </c>
      <c r="F267" s="68"/>
      <c r="G267" s="68"/>
      <c r="H267" s="68">
        <f>F267+G267</f>
        <v>0</v>
      </c>
      <c r="I267" s="68"/>
      <c r="J267" s="68"/>
      <c r="K267" s="85">
        <f>H267-I267</f>
        <v>0</v>
      </c>
    </row>
    <row r="268" spans="1:11" s="22" customFormat="1" hidden="1" x14ac:dyDescent="0.25">
      <c r="A268" s="31"/>
      <c r="B268" s="33"/>
      <c r="C268" s="36"/>
      <c r="D268" s="39">
        <v>53201</v>
      </c>
      <c r="E268" s="42" t="s">
        <v>291</v>
      </c>
      <c r="F268" s="68"/>
      <c r="G268" s="68"/>
      <c r="H268" s="68">
        <f>F268+G268</f>
        <v>0</v>
      </c>
      <c r="I268" s="68"/>
      <c r="J268" s="68"/>
      <c r="K268" s="85">
        <f>H268-I268</f>
        <v>0</v>
      </c>
    </row>
    <row r="269" spans="1:11" s="22" customFormat="1" hidden="1" x14ac:dyDescent="0.25">
      <c r="A269" s="31"/>
      <c r="B269" s="64">
        <v>54000</v>
      </c>
      <c r="C269" s="65" t="s">
        <v>292</v>
      </c>
      <c r="D269" s="66"/>
      <c r="E269" s="67"/>
      <c r="F269" s="54">
        <f>SUM(F273,F275)</f>
        <v>0</v>
      </c>
      <c r="G269" s="54">
        <f t="shared" ref="G269:K270" si="389">SUM(G270)</f>
        <v>0</v>
      </c>
      <c r="H269" s="54">
        <f t="shared" si="389"/>
        <v>0</v>
      </c>
      <c r="I269" s="54"/>
      <c r="J269" s="54"/>
      <c r="K269" s="86">
        <f t="shared" si="389"/>
        <v>0</v>
      </c>
    </row>
    <row r="270" spans="1:11" s="22" customFormat="1" hidden="1" x14ac:dyDescent="0.25">
      <c r="A270" s="31"/>
      <c r="B270" s="32"/>
      <c r="C270" s="45">
        <v>54100</v>
      </c>
      <c r="D270" s="62" t="s">
        <v>292</v>
      </c>
      <c r="E270" s="63"/>
      <c r="F270" s="55"/>
      <c r="G270" s="55">
        <f t="shared" si="389"/>
        <v>0</v>
      </c>
      <c r="H270" s="55">
        <f t="shared" si="389"/>
        <v>0</v>
      </c>
      <c r="I270" s="55"/>
      <c r="J270" s="55"/>
      <c r="K270" s="87">
        <f t="shared" si="389"/>
        <v>0</v>
      </c>
    </row>
    <row r="271" spans="1:11" s="22" customFormat="1" hidden="1" x14ac:dyDescent="0.25">
      <c r="A271" s="31"/>
      <c r="B271" s="33"/>
      <c r="C271" s="36"/>
      <c r="D271" s="39">
        <v>54101</v>
      </c>
      <c r="E271" s="40" t="s">
        <v>292</v>
      </c>
      <c r="F271" s="68"/>
      <c r="G271" s="68"/>
      <c r="H271" s="68">
        <f>F271+G271</f>
        <v>0</v>
      </c>
      <c r="I271" s="68">
        <v>0</v>
      </c>
      <c r="J271" s="68">
        <v>0</v>
      </c>
      <c r="K271" s="85">
        <f>H271-I271</f>
        <v>0</v>
      </c>
    </row>
    <row r="272" spans="1:11" s="22" customFormat="1" hidden="1" x14ac:dyDescent="0.25">
      <c r="A272" s="31"/>
      <c r="B272" s="64">
        <v>56000</v>
      </c>
      <c r="C272" s="65" t="s">
        <v>251</v>
      </c>
      <c r="D272" s="66"/>
      <c r="E272" s="67"/>
      <c r="F272" s="54"/>
      <c r="G272" s="54">
        <f t="shared" ref="G272:K272" si="390">SUM(G273,G275,G277,G279)</f>
        <v>0</v>
      </c>
      <c r="H272" s="54">
        <f t="shared" si="390"/>
        <v>0</v>
      </c>
      <c r="I272" s="54">
        <f t="shared" ref="I272:J272" si="391">SUM(I273,I275,I277,I279)</f>
        <v>0</v>
      </c>
      <c r="J272" s="54">
        <f t="shared" si="391"/>
        <v>0</v>
      </c>
      <c r="K272" s="86">
        <f t="shared" si="390"/>
        <v>0</v>
      </c>
    </row>
    <row r="273" spans="1:11" s="22" customFormat="1" hidden="1" x14ac:dyDescent="0.25">
      <c r="A273" s="31"/>
      <c r="B273" s="32"/>
      <c r="C273" s="45">
        <v>56400</v>
      </c>
      <c r="D273" s="62" t="s">
        <v>252</v>
      </c>
      <c r="E273" s="63"/>
      <c r="F273" s="55">
        <f t="shared" ref="F273" si="392">SUM(F274)</f>
        <v>0</v>
      </c>
      <c r="G273" s="55">
        <f t="shared" ref="G273" si="393">SUM(G274)</f>
        <v>0</v>
      </c>
      <c r="H273" s="55">
        <f t="shared" ref="H273:K273" si="394">SUM(H274)</f>
        <v>0</v>
      </c>
      <c r="I273" s="55">
        <f t="shared" si="394"/>
        <v>0</v>
      </c>
      <c r="J273" s="55">
        <f t="shared" si="394"/>
        <v>0</v>
      </c>
      <c r="K273" s="87">
        <f t="shared" si="394"/>
        <v>0</v>
      </c>
    </row>
    <row r="274" spans="1:11" s="22" customFormat="1" ht="30" hidden="1" x14ac:dyDescent="0.25">
      <c r="A274" s="31"/>
      <c r="B274" s="33"/>
      <c r="C274" s="32"/>
      <c r="D274" s="34">
        <v>56401</v>
      </c>
      <c r="E274" s="35" t="s">
        <v>253</v>
      </c>
      <c r="F274" s="68"/>
      <c r="G274" s="68"/>
      <c r="H274" s="68">
        <f>F274+G274</f>
        <v>0</v>
      </c>
      <c r="I274" s="68"/>
      <c r="J274" s="68"/>
      <c r="K274" s="85">
        <f>H274-I274</f>
        <v>0</v>
      </c>
    </row>
    <row r="275" spans="1:11" s="22" customFormat="1" hidden="1" x14ac:dyDescent="0.25">
      <c r="A275" s="31"/>
      <c r="B275" s="32"/>
      <c r="C275" s="45">
        <v>56500</v>
      </c>
      <c r="D275" s="62" t="s">
        <v>254</v>
      </c>
      <c r="E275" s="63"/>
      <c r="F275" s="55">
        <f t="shared" ref="F275" si="395">SUM(F276)</f>
        <v>0</v>
      </c>
      <c r="G275" s="55">
        <f t="shared" ref="G275" si="396">SUM(G276)</f>
        <v>0</v>
      </c>
      <c r="H275" s="55">
        <f t="shared" ref="H275:K275" si="397">SUM(H276)</f>
        <v>0</v>
      </c>
      <c r="I275" s="55">
        <f t="shared" si="397"/>
        <v>0</v>
      </c>
      <c r="J275" s="55">
        <f t="shared" si="397"/>
        <v>0</v>
      </c>
      <c r="K275" s="87">
        <f t="shared" si="397"/>
        <v>0</v>
      </c>
    </row>
    <row r="276" spans="1:11" s="22" customFormat="1" ht="30" hidden="1" x14ac:dyDescent="0.25">
      <c r="A276" s="31"/>
      <c r="B276" s="33"/>
      <c r="C276" s="32"/>
      <c r="D276" s="34">
        <v>56501</v>
      </c>
      <c r="E276" s="35" t="s">
        <v>254</v>
      </c>
      <c r="F276" s="68"/>
      <c r="G276" s="68"/>
      <c r="H276" s="68">
        <f>F276+G276</f>
        <v>0</v>
      </c>
      <c r="I276" s="68"/>
      <c r="J276" s="68"/>
      <c r="K276" s="85">
        <f>H276-I276</f>
        <v>0</v>
      </c>
    </row>
    <row r="277" spans="1:11" s="22" customFormat="1" hidden="1" x14ac:dyDescent="0.25">
      <c r="A277" s="31"/>
      <c r="B277" s="32"/>
      <c r="C277" s="45">
        <v>56600</v>
      </c>
      <c r="D277" s="62" t="s">
        <v>255</v>
      </c>
      <c r="E277" s="63"/>
      <c r="F277" s="55"/>
      <c r="G277" s="55">
        <f t="shared" ref="G277" si="398">SUM(G278)</f>
        <v>0</v>
      </c>
      <c r="H277" s="55">
        <f t="shared" ref="H277:K277" si="399">SUM(H278)</f>
        <v>0</v>
      </c>
      <c r="I277" s="55"/>
      <c r="J277" s="55"/>
      <c r="K277" s="87">
        <f t="shared" si="399"/>
        <v>0</v>
      </c>
    </row>
    <row r="278" spans="1:11" s="22" customFormat="1" ht="30" hidden="1" x14ac:dyDescent="0.25">
      <c r="A278" s="31"/>
      <c r="B278" s="33"/>
      <c r="C278" s="32"/>
      <c r="D278" s="41">
        <v>56601</v>
      </c>
      <c r="E278" s="43" t="s">
        <v>255</v>
      </c>
      <c r="F278" s="68"/>
      <c r="G278" s="68"/>
      <c r="H278" s="68">
        <f>F278+G278</f>
        <v>0</v>
      </c>
      <c r="I278" s="68">
        <v>0</v>
      </c>
      <c r="J278" s="68">
        <v>0</v>
      </c>
      <c r="K278" s="85">
        <f>H278-I278</f>
        <v>0</v>
      </c>
    </row>
    <row r="279" spans="1:11" s="22" customFormat="1" hidden="1" x14ac:dyDescent="0.25">
      <c r="A279" s="31"/>
      <c r="B279" s="32"/>
      <c r="C279" s="45">
        <v>56900</v>
      </c>
      <c r="D279" s="62" t="s">
        <v>256</v>
      </c>
      <c r="E279" s="63"/>
      <c r="F279" s="55"/>
      <c r="G279" s="55">
        <f t="shared" ref="G279" si="400">SUM(G280)</f>
        <v>0</v>
      </c>
      <c r="H279" s="55">
        <f t="shared" ref="H279:K279" si="401">SUM(H280)</f>
        <v>0</v>
      </c>
      <c r="I279" s="55"/>
      <c r="J279" s="55"/>
      <c r="K279" s="87">
        <f t="shared" si="401"/>
        <v>0</v>
      </c>
    </row>
    <row r="280" spans="1:11" s="22" customFormat="1" hidden="1" x14ac:dyDescent="0.25">
      <c r="A280" s="31"/>
      <c r="B280" s="33"/>
      <c r="C280" s="32"/>
      <c r="D280" s="34">
        <v>56901</v>
      </c>
      <c r="E280" s="35" t="s">
        <v>256</v>
      </c>
      <c r="F280" s="68"/>
      <c r="G280" s="68"/>
      <c r="H280" s="68">
        <f t="shared" ref="H280" si="402">F280+G280</f>
        <v>0</v>
      </c>
      <c r="I280" s="68">
        <v>0</v>
      </c>
      <c r="J280" s="68">
        <v>0</v>
      </c>
      <c r="K280" s="85">
        <f t="shared" ref="K280:K285" si="403">H280-I280</f>
        <v>0</v>
      </c>
    </row>
    <row r="281" spans="1:11" s="22" customFormat="1" hidden="1" x14ac:dyDescent="0.25">
      <c r="A281" s="31"/>
      <c r="B281" s="73"/>
      <c r="C281" s="72"/>
      <c r="D281" s="39"/>
      <c r="E281" s="40"/>
      <c r="F281" s="68"/>
      <c r="G281" s="68"/>
      <c r="H281" s="68"/>
      <c r="I281" s="68"/>
      <c r="J281" s="68"/>
      <c r="K281" s="85"/>
    </row>
    <row r="282" spans="1:11" s="22" customFormat="1" hidden="1" x14ac:dyDescent="0.25">
      <c r="A282" s="23">
        <v>60000</v>
      </c>
      <c r="B282" s="24" t="s">
        <v>293</v>
      </c>
      <c r="C282" s="25"/>
      <c r="D282" s="25"/>
      <c r="E282" s="26"/>
      <c r="F282" s="53">
        <f t="shared" ref="F282:F284" si="404">SUM(F283)</f>
        <v>0</v>
      </c>
      <c r="G282" s="53">
        <f t="shared" ref="G282:G284" si="405">SUM(G283)</f>
        <v>0</v>
      </c>
      <c r="H282" s="53">
        <f t="shared" ref="H282:K284" si="406">SUM(H283)</f>
        <v>0</v>
      </c>
      <c r="I282" s="53">
        <f t="shared" si="406"/>
        <v>0</v>
      </c>
      <c r="J282" s="53">
        <f t="shared" si="406"/>
        <v>0</v>
      </c>
      <c r="K282" s="85">
        <f t="shared" si="406"/>
        <v>0</v>
      </c>
    </row>
    <row r="283" spans="1:11" s="22" customFormat="1" hidden="1" x14ac:dyDescent="0.25">
      <c r="A283" s="31"/>
      <c r="B283" s="64">
        <v>62000</v>
      </c>
      <c r="C283" s="65" t="s">
        <v>258</v>
      </c>
      <c r="D283" s="66"/>
      <c r="E283" s="67"/>
      <c r="F283" s="54">
        <f t="shared" si="404"/>
        <v>0</v>
      </c>
      <c r="G283" s="54">
        <f t="shared" si="405"/>
        <v>0</v>
      </c>
      <c r="H283" s="54">
        <f t="shared" si="406"/>
        <v>0</v>
      </c>
      <c r="I283" s="54">
        <f t="shared" si="406"/>
        <v>0</v>
      </c>
      <c r="J283" s="54">
        <f t="shared" si="406"/>
        <v>0</v>
      </c>
      <c r="K283" s="86">
        <f t="shared" si="406"/>
        <v>0</v>
      </c>
    </row>
    <row r="284" spans="1:11" s="22" customFormat="1" hidden="1" x14ac:dyDescent="0.25">
      <c r="A284" s="31"/>
      <c r="B284" s="32"/>
      <c r="C284" s="45">
        <v>62900</v>
      </c>
      <c r="D284" s="62" t="s">
        <v>260</v>
      </c>
      <c r="E284" s="63"/>
      <c r="F284" s="55">
        <f t="shared" si="404"/>
        <v>0</v>
      </c>
      <c r="G284" s="55">
        <f t="shared" si="405"/>
        <v>0</v>
      </c>
      <c r="H284" s="55">
        <f t="shared" si="406"/>
        <v>0</v>
      </c>
      <c r="I284" s="55">
        <f t="shared" si="406"/>
        <v>0</v>
      </c>
      <c r="J284" s="55">
        <f t="shared" si="406"/>
        <v>0</v>
      </c>
      <c r="K284" s="87">
        <f t="shared" si="406"/>
        <v>0</v>
      </c>
    </row>
    <row r="285" spans="1:11" s="22" customFormat="1" ht="30" hidden="1" x14ac:dyDescent="0.25">
      <c r="A285" s="48"/>
      <c r="B285" s="49"/>
      <c r="C285" s="50"/>
      <c r="D285" s="51">
        <v>62901</v>
      </c>
      <c r="E285" s="52" t="s">
        <v>294</v>
      </c>
      <c r="F285" s="68"/>
      <c r="G285" s="68"/>
      <c r="H285" s="68"/>
      <c r="I285" s="68"/>
      <c r="J285" s="68"/>
      <c r="K285" s="85">
        <f t="shared" si="403"/>
        <v>0</v>
      </c>
    </row>
    <row r="286" spans="1:11" s="22" customFormat="1" hidden="1" x14ac:dyDescent="0.25">
      <c r="A286" s="48"/>
      <c r="B286" s="49"/>
      <c r="C286" s="50"/>
      <c r="D286" s="51"/>
      <c r="E286" s="52"/>
      <c r="F286" s="69"/>
      <c r="G286" s="69"/>
      <c r="H286" s="69"/>
      <c r="I286" s="69"/>
      <c r="J286" s="69"/>
      <c r="K286" s="88"/>
    </row>
    <row r="287" spans="1:11" s="22" customFormat="1" x14ac:dyDescent="0.25">
      <c r="A287" s="23">
        <v>70000</v>
      </c>
      <c r="B287" s="24" t="s">
        <v>298</v>
      </c>
      <c r="C287" s="25"/>
      <c r="D287" s="25"/>
      <c r="E287" s="26"/>
      <c r="F287" s="53">
        <f>F288</f>
        <v>5000000</v>
      </c>
      <c r="G287" s="53">
        <f t="shared" ref="G287:G289" si="407">G288</f>
        <v>0</v>
      </c>
      <c r="H287" s="53">
        <f t="shared" ref="H287:J289" si="408">H288</f>
        <v>5000000</v>
      </c>
      <c r="I287" s="53">
        <f t="shared" si="408"/>
        <v>5000000</v>
      </c>
      <c r="J287" s="53">
        <f t="shared" si="408"/>
        <v>5000000</v>
      </c>
      <c r="K287" s="85">
        <f t="shared" ref="K287:K289" si="409">K288</f>
        <v>0</v>
      </c>
    </row>
    <row r="288" spans="1:11" s="22" customFormat="1" x14ac:dyDescent="0.25">
      <c r="A288" s="31"/>
      <c r="B288" s="64">
        <v>75000</v>
      </c>
      <c r="C288" s="65" t="s">
        <v>299</v>
      </c>
      <c r="D288" s="66"/>
      <c r="E288" s="67"/>
      <c r="F288" s="54">
        <f>F289</f>
        <v>5000000</v>
      </c>
      <c r="G288" s="54">
        <f t="shared" si="407"/>
        <v>0</v>
      </c>
      <c r="H288" s="54">
        <f t="shared" si="408"/>
        <v>5000000</v>
      </c>
      <c r="I288" s="54">
        <f t="shared" si="408"/>
        <v>5000000</v>
      </c>
      <c r="J288" s="54">
        <f t="shared" si="408"/>
        <v>5000000</v>
      </c>
      <c r="K288" s="86">
        <f t="shared" si="409"/>
        <v>0</v>
      </c>
    </row>
    <row r="289" spans="1:11" s="22" customFormat="1" x14ac:dyDescent="0.25">
      <c r="A289" s="31"/>
      <c r="B289" s="32"/>
      <c r="C289" s="45">
        <v>75300</v>
      </c>
      <c r="D289" s="62" t="s">
        <v>297</v>
      </c>
      <c r="E289" s="63"/>
      <c r="F289" s="55">
        <f>F290</f>
        <v>5000000</v>
      </c>
      <c r="G289" s="55">
        <f t="shared" si="407"/>
        <v>0</v>
      </c>
      <c r="H289" s="55">
        <f t="shared" si="408"/>
        <v>5000000</v>
      </c>
      <c r="I289" s="55">
        <f t="shared" si="408"/>
        <v>5000000</v>
      </c>
      <c r="J289" s="55">
        <f t="shared" si="408"/>
        <v>5000000</v>
      </c>
      <c r="K289" s="87">
        <f t="shared" si="409"/>
        <v>0</v>
      </c>
    </row>
    <row r="290" spans="1:11" s="22" customFormat="1" ht="30" x14ac:dyDescent="0.25">
      <c r="A290" s="48"/>
      <c r="B290" s="49"/>
      <c r="C290" s="50"/>
      <c r="D290" s="51">
        <v>75301</v>
      </c>
      <c r="E290" s="52" t="s">
        <v>300</v>
      </c>
      <c r="F290" s="69">
        <v>5000000</v>
      </c>
      <c r="G290" s="69"/>
      <c r="H290" s="68">
        <f>F290+G290</f>
        <v>5000000</v>
      </c>
      <c r="I290" s="69">
        <v>5000000</v>
      </c>
      <c r="J290" s="69">
        <v>5000000</v>
      </c>
      <c r="K290" s="85">
        <f t="shared" ref="K290" si="410">H290-I290</f>
        <v>0</v>
      </c>
    </row>
    <row r="291" spans="1:11" s="22" customFormat="1" ht="15.75" thickBot="1" x14ac:dyDescent="0.3">
      <c r="A291" s="89"/>
      <c r="B291" s="90"/>
      <c r="C291" s="91"/>
      <c r="D291" s="92"/>
      <c r="E291" s="93"/>
      <c r="F291" s="95"/>
      <c r="G291" s="95"/>
      <c r="H291" s="96"/>
      <c r="I291" s="96"/>
      <c r="J291" s="96"/>
      <c r="K291" s="94"/>
    </row>
    <row r="292" spans="1:11" x14ac:dyDescent="0.25">
      <c r="A292" s="77"/>
      <c r="B292" s="77"/>
      <c r="C292" s="77"/>
      <c r="D292" s="77"/>
      <c r="E292" s="78"/>
      <c r="F292" s="77"/>
      <c r="G292" s="79"/>
      <c r="H292" s="79"/>
      <c r="I292" s="79"/>
      <c r="J292" s="79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6"/>
      <c r="H293" s="77"/>
    </row>
    <row r="294" spans="1:11" x14ac:dyDescent="0.25">
      <c r="A294" s="77"/>
      <c r="B294" s="77"/>
      <c r="C294" s="77"/>
      <c r="D294" s="77"/>
      <c r="E294" s="78"/>
      <c r="F294" s="77"/>
      <c r="G294" s="77"/>
      <c r="H294" s="77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2021-03-25T18:52:54Z</dcterms:modified>
</cp:coreProperties>
</file>