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3960" windowWidth="20430" windowHeight="3900" tabRatio="750" firstSheet="1" activeTab="11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TG" sheetId="26" r:id="rId5"/>
    <sheet name="COG" sheetId="27" r:id="rId6"/>
    <sheet name="CFG" sheetId="28" r:id="rId7"/>
    <sheet name="End Neto" sheetId="17" r:id="rId8"/>
    <sheet name="Int" sheetId="18" r:id="rId9"/>
    <sheet name="CProg" sheetId="19" r:id="rId10"/>
    <sheet name="Post Fiscal" sheetId="20" r:id="rId11"/>
    <sheet name="PDA_ESPECIFICA" sheetId="29" r:id="rId12"/>
    <sheet name="Hoja1" sheetId="37" r:id="rId13"/>
  </sheets>
  <externalReferences>
    <externalReference r:id="rId14"/>
    <externalReference r:id="rId15"/>
  </externalReferences>
  <definedNames>
    <definedName name="_xlnm.Print_Area" localSheetId="5">COG!$B$1:$I$90</definedName>
    <definedName name="_xlnm.Print_Area" localSheetId="4">CTG!$B$1:$I$34</definedName>
    <definedName name="_xlnm.Print_Area" localSheetId="3">EAI!$A$1:$J$63</definedName>
    <definedName name="_xlnm.Print_Area" localSheetId="8">Int!$A$1:$D$51</definedName>
    <definedName name="_xlnm.Print_Area" localSheetId="11">PDA_ESPECIFICA!$A$1:$K$310</definedName>
    <definedName name="_xlnm.Print_Area" localSheetId="10">'Post Fiscal'!$A$1:$E$43</definedName>
    <definedName name="_xlnm.Print_Titles" localSheetId="5">COG!$1:$8</definedName>
    <definedName name="_xlnm.Print_Titles" localSheetId="11">PDA_ESPECIFICA!$1:$8</definedName>
  </definedNames>
  <calcPr calcId="145621"/>
</workbook>
</file>

<file path=xl/calcChain.xml><?xml version="1.0" encoding="utf-8"?>
<calcChain xmlns="http://schemas.openxmlformats.org/spreadsheetml/2006/main">
  <c r="J217" i="29" l="1"/>
  <c r="J216" i="29" s="1"/>
  <c r="I217" i="29"/>
  <c r="I216" i="29" s="1"/>
  <c r="G217" i="29"/>
  <c r="G216" i="29" s="1"/>
  <c r="F217" i="29"/>
  <c r="F216" i="29" s="1"/>
  <c r="J213" i="29"/>
  <c r="I213" i="29"/>
  <c r="G213" i="29"/>
  <c r="F213" i="29"/>
  <c r="F209" i="29"/>
  <c r="J191" i="29"/>
  <c r="I191" i="29"/>
  <c r="G191" i="29"/>
  <c r="J189" i="29"/>
  <c r="I189" i="29"/>
  <c r="G189" i="29"/>
  <c r="F191" i="29"/>
  <c r="F189" i="29"/>
  <c r="J173" i="29"/>
  <c r="I173" i="29"/>
  <c r="G173" i="29"/>
  <c r="F173" i="29"/>
  <c r="H174" i="29"/>
  <c r="K174" i="29" s="1"/>
  <c r="K173" i="29" s="1"/>
  <c r="J123" i="29"/>
  <c r="I123" i="29"/>
  <c r="G123" i="29"/>
  <c r="F123" i="29"/>
  <c r="H124" i="29"/>
  <c r="K124" i="29" s="1"/>
  <c r="K123" i="29" s="1"/>
  <c r="J120" i="29"/>
  <c r="I120" i="29"/>
  <c r="G120" i="29"/>
  <c r="J56" i="29"/>
  <c r="I56" i="29"/>
  <c r="H56" i="29"/>
  <c r="G56" i="29"/>
  <c r="F56" i="29"/>
  <c r="H59" i="29"/>
  <c r="K59" i="29" s="1"/>
  <c r="J58" i="29"/>
  <c r="I58" i="29"/>
  <c r="G58" i="29"/>
  <c r="F58" i="29"/>
  <c r="J46" i="29"/>
  <c r="I46" i="29"/>
  <c r="G46" i="29"/>
  <c r="F46" i="29"/>
  <c r="J19" i="29"/>
  <c r="J18" i="29" s="1"/>
  <c r="I19" i="29"/>
  <c r="G19" i="29"/>
  <c r="G18" i="29" s="1"/>
  <c r="J21" i="29"/>
  <c r="I21" i="29"/>
  <c r="G21" i="29"/>
  <c r="F21" i="29"/>
  <c r="I18" i="29" l="1"/>
  <c r="H123" i="29"/>
  <c r="H173" i="29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F24" i="27"/>
  <c r="I24" i="27" s="1"/>
  <c r="F22" i="27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3" i="27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I53" i="27"/>
  <c r="I25" i="27"/>
  <c r="F37" i="29" l="1"/>
  <c r="C31" i="36" l="1"/>
  <c r="C7" i="35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297" i="29"/>
  <c r="J296" i="29" s="1"/>
  <c r="J295" i="29" s="1"/>
  <c r="I297" i="29"/>
  <c r="I296" i="29" s="1"/>
  <c r="I295" i="29" s="1"/>
  <c r="J292" i="29"/>
  <c r="J289" i="29" s="1"/>
  <c r="J285" i="29" s="1"/>
  <c r="I292" i="29"/>
  <c r="I289" i="29" s="1"/>
  <c r="I285" i="29" s="1"/>
  <c r="J282" i="29"/>
  <c r="I282" i="29"/>
  <c r="J280" i="29"/>
  <c r="I280" i="29"/>
  <c r="J278" i="29"/>
  <c r="I278" i="29"/>
  <c r="J276" i="29"/>
  <c r="I276" i="29"/>
  <c r="J273" i="29"/>
  <c r="J272" i="29" s="1"/>
  <c r="I273" i="29"/>
  <c r="I272" i="29" s="1"/>
  <c r="J268" i="29"/>
  <c r="J267" i="29" s="1"/>
  <c r="I268" i="29"/>
  <c r="I267" i="29" s="1"/>
  <c r="J265" i="29"/>
  <c r="I265" i="29"/>
  <c r="J263" i="29"/>
  <c r="I263" i="29"/>
  <c r="J260" i="29"/>
  <c r="I260" i="29"/>
  <c r="J256" i="29"/>
  <c r="I256" i="29"/>
  <c r="J254" i="29"/>
  <c r="I254" i="29"/>
  <c r="J249" i="29"/>
  <c r="J248" i="29" s="1"/>
  <c r="I249" i="29"/>
  <c r="I248" i="29" s="1"/>
  <c r="J246" i="29"/>
  <c r="J245" i="29" s="1"/>
  <c r="I246" i="29"/>
  <c r="I245" i="29" s="1"/>
  <c r="J241" i="29"/>
  <c r="I241" i="29"/>
  <c r="J239" i="29"/>
  <c r="I239" i="29"/>
  <c r="J235" i="29"/>
  <c r="J234" i="29" s="1"/>
  <c r="I235" i="29"/>
  <c r="I234" i="29" s="1"/>
  <c r="J231" i="29"/>
  <c r="I231" i="29"/>
  <c r="J228" i="29"/>
  <c r="I228" i="29"/>
  <c r="J225" i="29"/>
  <c r="I225" i="29"/>
  <c r="J222" i="29"/>
  <c r="I222" i="29"/>
  <c r="J220" i="29"/>
  <c r="I220" i="29"/>
  <c r="J209" i="29"/>
  <c r="I209" i="29"/>
  <c r="J204" i="29"/>
  <c r="I204" i="29"/>
  <c r="J202" i="29"/>
  <c r="I202" i="29"/>
  <c r="J200" i="29"/>
  <c r="I200" i="29"/>
  <c r="J198" i="29"/>
  <c r="I198" i="29"/>
  <c r="J196" i="29"/>
  <c r="I196" i="29"/>
  <c r="J194" i="29"/>
  <c r="I194" i="29"/>
  <c r="J187" i="29"/>
  <c r="I187" i="29"/>
  <c r="J184" i="29"/>
  <c r="I184" i="29"/>
  <c r="J181" i="29"/>
  <c r="I181" i="29"/>
  <c r="J177" i="29"/>
  <c r="I177" i="29"/>
  <c r="J175" i="29"/>
  <c r="I175" i="29"/>
  <c r="J171" i="29"/>
  <c r="I171" i="29"/>
  <c r="J169" i="29"/>
  <c r="I169" i="29"/>
  <c r="J166" i="29"/>
  <c r="I166" i="29"/>
  <c r="J164" i="29"/>
  <c r="I164" i="29"/>
  <c r="J162" i="29"/>
  <c r="I162" i="29"/>
  <c r="J160" i="29"/>
  <c r="I160" i="29"/>
  <c r="J157" i="29"/>
  <c r="I157" i="29"/>
  <c r="J155" i="29"/>
  <c r="I155" i="29"/>
  <c r="J153" i="29"/>
  <c r="I153" i="29"/>
  <c r="I151" i="29"/>
  <c r="J151" i="29"/>
  <c r="J149" i="29"/>
  <c r="I149" i="29"/>
  <c r="J147" i="29"/>
  <c r="I147" i="29"/>
  <c r="J145" i="29"/>
  <c r="I145" i="29"/>
  <c r="J139" i="29"/>
  <c r="I139" i="29"/>
  <c r="J137" i="29"/>
  <c r="I137" i="29"/>
  <c r="J135" i="29"/>
  <c r="I135" i="29"/>
  <c r="J132" i="29"/>
  <c r="I132" i="29"/>
  <c r="J130" i="29"/>
  <c r="I130" i="29"/>
  <c r="J128" i="29"/>
  <c r="I128" i="29"/>
  <c r="J125" i="29"/>
  <c r="J119" i="29" s="1"/>
  <c r="I125" i="29"/>
  <c r="I119" i="29" s="1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H15" i="27" s="1"/>
  <c r="I63" i="29"/>
  <c r="I62" i="29" s="1"/>
  <c r="G15" i="27" s="1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253" i="29" l="1"/>
  <c r="I275" i="29"/>
  <c r="C16" i="36" s="1"/>
  <c r="J193" i="29"/>
  <c r="J262" i="29"/>
  <c r="I108" i="29"/>
  <c r="J70" i="29"/>
  <c r="J91" i="29"/>
  <c r="J43" i="29"/>
  <c r="J108" i="29"/>
  <c r="I127" i="29"/>
  <c r="I159" i="29"/>
  <c r="J244" i="29"/>
  <c r="J275" i="29"/>
  <c r="I70" i="29"/>
  <c r="I84" i="29"/>
  <c r="I244" i="29"/>
  <c r="I253" i="29"/>
  <c r="I238" i="29"/>
  <c r="J84" i="29"/>
  <c r="I91" i="29"/>
  <c r="I43" i="29"/>
  <c r="J34" i="29"/>
  <c r="I168" i="29"/>
  <c r="I183" i="29"/>
  <c r="J238" i="29"/>
  <c r="I219" i="29"/>
  <c r="I262" i="29"/>
  <c r="I34" i="29"/>
  <c r="J127" i="29"/>
  <c r="J219" i="29"/>
  <c r="I193" i="29"/>
  <c r="I144" i="29"/>
  <c r="J144" i="29"/>
  <c r="J168" i="29"/>
  <c r="J23" i="29"/>
  <c r="G17" i="34"/>
  <c r="J159" i="29"/>
  <c r="I23" i="29"/>
  <c r="J183" i="29"/>
  <c r="J252" i="29" l="1"/>
  <c r="I252" i="29"/>
  <c r="I69" i="29"/>
  <c r="J69" i="29"/>
  <c r="I143" i="29"/>
  <c r="I142" i="29" s="1"/>
  <c r="J143" i="29"/>
  <c r="F35" i="34"/>
  <c r="F33" i="34"/>
  <c r="H64" i="29" l="1"/>
  <c r="K64" i="29" s="1"/>
  <c r="J40" i="34" l="1"/>
  <c r="I42" i="34"/>
  <c r="J42" i="34" s="1"/>
  <c r="H42" i="34"/>
  <c r="E35" i="34"/>
  <c r="E33" i="34"/>
  <c r="F48" i="29" l="1"/>
  <c r="G63" i="29"/>
  <c r="G62" i="29" s="1"/>
  <c r="E15" i="27" s="1"/>
  <c r="H63" i="29"/>
  <c r="H62" i="29" s="1"/>
  <c r="K63" i="29"/>
  <c r="K62" i="29" s="1"/>
  <c r="F63" i="29"/>
  <c r="F62" i="29" s="1"/>
  <c r="D15" i="27" s="1"/>
  <c r="F15" i="27" l="1"/>
  <c r="I15" i="27" s="1"/>
  <c r="C15" i="35"/>
  <c r="J46" i="34"/>
  <c r="G46" i="34"/>
  <c r="I45" i="34"/>
  <c r="H45" i="34"/>
  <c r="G45" i="34"/>
  <c r="F45" i="34"/>
  <c r="E45" i="34"/>
  <c r="I43" i="34"/>
  <c r="J43" i="34" s="1"/>
  <c r="H43" i="34"/>
  <c r="H39" i="34" s="1"/>
  <c r="E39" i="34"/>
  <c r="G42" i="34"/>
  <c r="G40" i="34"/>
  <c r="I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J45" i="34" l="1"/>
  <c r="F29" i="34"/>
  <c r="H48" i="34"/>
  <c r="J29" i="34"/>
  <c r="G22" i="34"/>
  <c r="E48" i="34"/>
  <c r="C9" i="20" s="1"/>
  <c r="J39" i="34"/>
  <c r="G43" i="34"/>
  <c r="G39" i="34" s="1"/>
  <c r="I48" i="34"/>
  <c r="E9" i="20" s="1"/>
  <c r="H29" i="34"/>
  <c r="G37" i="34"/>
  <c r="G29" i="34" s="1"/>
  <c r="C5" i="35" l="1"/>
  <c r="D9" i="20"/>
  <c r="J48" i="34"/>
  <c r="G48" i="34"/>
  <c r="C20" i="35" l="1"/>
  <c r="F37" i="27"/>
  <c r="H49" i="27" l="1"/>
  <c r="H48" i="27" l="1"/>
  <c r="H26" i="27"/>
  <c r="H21" i="27"/>
  <c r="F71" i="29"/>
  <c r="G71" i="29"/>
  <c r="F169" i="29"/>
  <c r="G169" i="29"/>
  <c r="F177" i="29"/>
  <c r="G177" i="29"/>
  <c r="F297" i="29"/>
  <c r="F296" i="29" s="1"/>
  <c r="F295" i="29" s="1"/>
  <c r="G297" i="29"/>
  <c r="G296" i="29" s="1"/>
  <c r="G295" i="29" s="1"/>
  <c r="F292" i="29"/>
  <c r="F289" i="29" s="1"/>
  <c r="F285" i="29" s="1"/>
  <c r="G292" i="29"/>
  <c r="G289" i="29" s="1"/>
  <c r="G285" i="29" s="1"/>
  <c r="F282" i="29"/>
  <c r="G282" i="29"/>
  <c r="F280" i="29"/>
  <c r="G280" i="29"/>
  <c r="F278" i="29"/>
  <c r="G278" i="29"/>
  <c r="F276" i="29"/>
  <c r="G276" i="29"/>
  <c r="F273" i="29"/>
  <c r="F272" i="29" s="1"/>
  <c r="G273" i="29"/>
  <c r="G272" i="29" s="1"/>
  <c r="F268" i="29"/>
  <c r="F267" i="29" s="1"/>
  <c r="G268" i="29"/>
  <c r="G267" i="29" s="1"/>
  <c r="F265" i="29"/>
  <c r="G265" i="29"/>
  <c r="F263" i="29"/>
  <c r="G263" i="29"/>
  <c r="F260" i="29"/>
  <c r="G260" i="29"/>
  <c r="F256" i="29"/>
  <c r="G256" i="29"/>
  <c r="F254" i="29"/>
  <c r="G254" i="29"/>
  <c r="F249" i="29"/>
  <c r="F248" i="29" s="1"/>
  <c r="G249" i="29"/>
  <c r="G248" i="29" s="1"/>
  <c r="F246" i="29"/>
  <c r="F245" i="29" s="1"/>
  <c r="G246" i="29"/>
  <c r="G245" i="29" s="1"/>
  <c r="F241" i="29"/>
  <c r="G241" i="29"/>
  <c r="F239" i="29"/>
  <c r="G239" i="29"/>
  <c r="F235" i="29"/>
  <c r="F234" i="29" s="1"/>
  <c r="G235" i="29"/>
  <c r="G234" i="29" s="1"/>
  <c r="F231" i="29"/>
  <c r="G231" i="29"/>
  <c r="F228" i="29"/>
  <c r="G228" i="29"/>
  <c r="F225" i="29"/>
  <c r="G225" i="29"/>
  <c r="F222" i="29"/>
  <c r="G222" i="29"/>
  <c r="F220" i="29"/>
  <c r="G220" i="29"/>
  <c r="G209" i="29"/>
  <c r="F204" i="29"/>
  <c r="G204" i="29"/>
  <c r="F202" i="29"/>
  <c r="G202" i="29"/>
  <c r="F200" i="29"/>
  <c r="G200" i="29"/>
  <c r="F198" i="29"/>
  <c r="G198" i="29"/>
  <c r="F196" i="29"/>
  <c r="G196" i="29"/>
  <c r="F194" i="29"/>
  <c r="G194" i="29"/>
  <c r="F187" i="29"/>
  <c r="G187" i="29"/>
  <c r="F184" i="29"/>
  <c r="G184" i="29"/>
  <c r="F181" i="29"/>
  <c r="G181" i="29"/>
  <c r="F175" i="29"/>
  <c r="G175" i="29"/>
  <c r="F171" i="29"/>
  <c r="G171" i="29"/>
  <c r="F166" i="29"/>
  <c r="G166" i="29"/>
  <c r="F164" i="29"/>
  <c r="G164" i="29"/>
  <c r="F162" i="29"/>
  <c r="G162" i="29"/>
  <c r="F160" i="29"/>
  <c r="G160" i="29"/>
  <c r="F157" i="29"/>
  <c r="G157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39" i="29"/>
  <c r="G139" i="29"/>
  <c r="F137" i="29"/>
  <c r="G137" i="29"/>
  <c r="F135" i="29"/>
  <c r="G135" i="29"/>
  <c r="F132" i="29"/>
  <c r="G132" i="29"/>
  <c r="F130" i="29"/>
  <c r="G130" i="29"/>
  <c r="F128" i="29"/>
  <c r="G128" i="29"/>
  <c r="F125" i="29"/>
  <c r="G125" i="29"/>
  <c r="G119" i="29" s="1"/>
  <c r="F120" i="29"/>
  <c r="F119" i="29" s="1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F11" i="27" s="1"/>
  <c r="F23" i="29" l="1"/>
  <c r="G34" i="29"/>
  <c r="G108" i="29"/>
  <c r="F159" i="29"/>
  <c r="F238" i="29"/>
  <c r="G262" i="29"/>
  <c r="F262" i="29"/>
  <c r="D49" i="27" s="1"/>
  <c r="F49" i="27" s="1"/>
  <c r="F253" i="29"/>
  <c r="G48" i="27"/>
  <c r="C11" i="36" s="1"/>
  <c r="G183" i="29"/>
  <c r="F144" i="29"/>
  <c r="G21" i="27"/>
  <c r="G84" i="29"/>
  <c r="F84" i="29"/>
  <c r="F70" i="29"/>
  <c r="G43" i="29"/>
  <c r="G49" i="27"/>
  <c r="C12" i="36" s="1"/>
  <c r="F275" i="29"/>
  <c r="F34" i="29"/>
  <c r="F108" i="29"/>
  <c r="F168" i="29"/>
  <c r="F183" i="29"/>
  <c r="G238" i="29"/>
  <c r="G26" i="27"/>
  <c r="G275" i="29"/>
  <c r="G253" i="29"/>
  <c r="G244" i="29"/>
  <c r="F244" i="29"/>
  <c r="G219" i="29"/>
  <c r="F219" i="29"/>
  <c r="G193" i="29"/>
  <c r="F193" i="29"/>
  <c r="G168" i="29"/>
  <c r="G159" i="29"/>
  <c r="G144" i="29"/>
  <c r="F127" i="29"/>
  <c r="D26" i="27" s="1"/>
  <c r="G127" i="29"/>
  <c r="E26" i="27" s="1"/>
  <c r="G91" i="29"/>
  <c r="E21" i="27" s="1"/>
  <c r="F91" i="29"/>
  <c r="D21" i="27" s="1"/>
  <c r="G70" i="29"/>
  <c r="G23" i="29"/>
  <c r="F26" i="27" l="1"/>
  <c r="F21" i="27"/>
  <c r="I26" i="27"/>
  <c r="C8" i="36"/>
  <c r="F252" i="29"/>
  <c r="D48" i="27"/>
  <c r="I49" i="27"/>
  <c r="G252" i="29"/>
  <c r="E48" i="27"/>
  <c r="F143" i="29"/>
  <c r="G143" i="29"/>
  <c r="F69" i="29"/>
  <c r="G69" i="29"/>
  <c r="F48" i="27" l="1"/>
  <c r="J16" i="29"/>
  <c r="J14" i="29"/>
  <c r="J13" i="29" l="1"/>
  <c r="J12" i="29" s="1"/>
  <c r="J10" i="29" l="1"/>
  <c r="H12" i="27"/>
  <c r="G18" i="26"/>
  <c r="E18" i="26"/>
  <c r="H18" i="26"/>
  <c r="D18" i="26"/>
  <c r="I22" i="27"/>
  <c r="H298" i="29"/>
  <c r="H293" i="29"/>
  <c r="H284" i="29"/>
  <c r="K284" i="29" s="1"/>
  <c r="H283" i="29"/>
  <c r="H281" i="29"/>
  <c r="H279" i="29"/>
  <c r="H277" i="29"/>
  <c r="H274" i="29"/>
  <c r="H271" i="29"/>
  <c r="H266" i="29"/>
  <c r="H264" i="29"/>
  <c r="H261" i="29"/>
  <c r="H259" i="29"/>
  <c r="K259" i="29" s="1"/>
  <c r="H258" i="29"/>
  <c r="K258" i="29" s="1"/>
  <c r="H257" i="29"/>
  <c r="H255" i="29"/>
  <c r="H250" i="29"/>
  <c r="H247" i="29"/>
  <c r="H242" i="29"/>
  <c r="H240" i="29"/>
  <c r="H237" i="29"/>
  <c r="K237" i="29" s="1"/>
  <c r="H236" i="29"/>
  <c r="H35" i="27"/>
  <c r="G35" i="27"/>
  <c r="E35" i="27"/>
  <c r="D35" i="27"/>
  <c r="H233" i="29"/>
  <c r="K233" i="29" s="1"/>
  <c r="H232" i="29"/>
  <c r="H230" i="29"/>
  <c r="K230" i="29" s="1"/>
  <c r="H229" i="29"/>
  <c r="H227" i="29"/>
  <c r="K227" i="29" s="1"/>
  <c r="H226" i="29"/>
  <c r="H224" i="29"/>
  <c r="K224" i="29" s="1"/>
  <c r="H223" i="29"/>
  <c r="H221" i="29"/>
  <c r="H218" i="29"/>
  <c r="H215" i="29"/>
  <c r="K215" i="29" s="1"/>
  <c r="H214" i="29"/>
  <c r="H212" i="29"/>
  <c r="K212" i="29" s="1"/>
  <c r="H211" i="29"/>
  <c r="K211" i="29" s="1"/>
  <c r="H210" i="29"/>
  <c r="H208" i="29"/>
  <c r="K208" i="29" s="1"/>
  <c r="H207" i="29"/>
  <c r="K207" i="29" s="1"/>
  <c r="H206" i="29"/>
  <c r="K206" i="29" s="1"/>
  <c r="H205" i="29"/>
  <c r="H203" i="29"/>
  <c r="H201" i="29"/>
  <c r="H199" i="29"/>
  <c r="H197" i="29"/>
  <c r="H195" i="29"/>
  <c r="H192" i="29"/>
  <c r="H190" i="29"/>
  <c r="H188" i="29"/>
  <c r="H186" i="29"/>
  <c r="K186" i="29" s="1"/>
  <c r="H185" i="29"/>
  <c r="H182" i="29"/>
  <c r="H180" i="29"/>
  <c r="K180" i="29" s="1"/>
  <c r="H179" i="29"/>
  <c r="K179" i="29" s="1"/>
  <c r="H178" i="29"/>
  <c r="H176" i="29"/>
  <c r="H172" i="29"/>
  <c r="H170" i="29"/>
  <c r="H30" i="27"/>
  <c r="H167" i="29"/>
  <c r="H165" i="29"/>
  <c r="H163" i="29"/>
  <c r="H162" i="29" s="1"/>
  <c r="H161" i="29"/>
  <c r="H158" i="29"/>
  <c r="H156" i="29"/>
  <c r="H154" i="29"/>
  <c r="H152" i="29"/>
  <c r="H150" i="29"/>
  <c r="H148" i="29"/>
  <c r="H146" i="29"/>
  <c r="H141" i="29"/>
  <c r="K141" i="29" s="1"/>
  <c r="H140" i="29"/>
  <c r="H138" i="29"/>
  <c r="H136" i="29"/>
  <c r="H134" i="29"/>
  <c r="H133" i="29"/>
  <c r="H131" i="29"/>
  <c r="H129" i="29"/>
  <c r="H126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H58" i="29" s="1"/>
  <c r="K57" i="29"/>
  <c r="K56" i="29" s="1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9" i="29" s="1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H120" i="29" l="1"/>
  <c r="K190" i="29"/>
  <c r="K189" i="29" s="1"/>
  <c r="H189" i="29"/>
  <c r="K218" i="29"/>
  <c r="K217" i="29" s="1"/>
  <c r="K216" i="29" s="1"/>
  <c r="H217" i="29"/>
  <c r="H216" i="29" s="1"/>
  <c r="K192" i="29"/>
  <c r="K191" i="29" s="1"/>
  <c r="H191" i="29"/>
  <c r="H18" i="29"/>
  <c r="K47" i="29"/>
  <c r="K46" i="29" s="1"/>
  <c r="H46" i="29"/>
  <c r="K214" i="29"/>
  <c r="K213" i="29" s="1"/>
  <c r="H213" i="29"/>
  <c r="F35" i="27"/>
  <c r="F23" i="27"/>
  <c r="F16" i="27"/>
  <c r="K60" i="29"/>
  <c r="K58" i="29" s="1"/>
  <c r="H27" i="29"/>
  <c r="K39" i="29"/>
  <c r="K38" i="29" s="1"/>
  <c r="H38" i="29"/>
  <c r="K114" i="29"/>
  <c r="K113" i="29" s="1"/>
  <c r="H113" i="29"/>
  <c r="K150" i="29"/>
  <c r="K149" i="29" s="1"/>
  <c r="H149" i="29"/>
  <c r="K167" i="29"/>
  <c r="K166" i="29" s="1"/>
  <c r="H166" i="29"/>
  <c r="K255" i="29"/>
  <c r="K254" i="29" s="1"/>
  <c r="H254" i="29"/>
  <c r="K283" i="29"/>
  <c r="K282" i="29" s="1"/>
  <c r="H282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70" i="29"/>
  <c r="K169" i="29" s="1"/>
  <c r="H169" i="29"/>
  <c r="K195" i="29"/>
  <c r="K194" i="29" s="1"/>
  <c r="H194" i="29"/>
  <c r="K203" i="29"/>
  <c r="K202" i="29" s="1"/>
  <c r="H202" i="29"/>
  <c r="K223" i="29"/>
  <c r="K222" i="29" s="1"/>
  <c r="H222" i="29"/>
  <c r="K229" i="29"/>
  <c r="K228" i="29" s="1"/>
  <c r="H228" i="29"/>
  <c r="K236" i="29"/>
  <c r="K235" i="29" s="1"/>
  <c r="K234" i="29" s="1"/>
  <c r="H235" i="29"/>
  <c r="H234" i="29" s="1"/>
  <c r="K247" i="29"/>
  <c r="K246" i="29" s="1"/>
  <c r="K245" i="29" s="1"/>
  <c r="H246" i="29"/>
  <c r="H245" i="29" s="1"/>
  <c r="K266" i="29"/>
  <c r="K265" i="29" s="1"/>
  <c r="H265" i="29"/>
  <c r="K279" i="29"/>
  <c r="K278" i="29" s="1"/>
  <c r="H278" i="29"/>
  <c r="K293" i="29"/>
  <c r="K292" i="29" s="1"/>
  <c r="K289" i="29" s="1"/>
  <c r="K285" i="29" s="1"/>
  <c r="H292" i="29"/>
  <c r="H289" i="29" s="1"/>
  <c r="H285" i="29" s="1"/>
  <c r="K33" i="29"/>
  <c r="K32" i="29" s="1"/>
  <c r="H32" i="29"/>
  <c r="K45" i="29"/>
  <c r="K44" i="29" s="1"/>
  <c r="H44" i="29"/>
  <c r="K105" i="29"/>
  <c r="K104" i="29" s="1"/>
  <c r="H104" i="29"/>
  <c r="K140" i="29"/>
  <c r="K139" i="29" s="1"/>
  <c r="H139" i="29"/>
  <c r="K158" i="29"/>
  <c r="K157" i="29" s="1"/>
  <c r="H157" i="29"/>
  <c r="K182" i="29"/>
  <c r="K181" i="29" s="1"/>
  <c r="H181" i="29"/>
  <c r="K226" i="29"/>
  <c r="K225" i="29" s="1"/>
  <c r="H225" i="29"/>
  <c r="K232" i="29"/>
  <c r="K231" i="29" s="1"/>
  <c r="H231" i="29"/>
  <c r="K240" i="29"/>
  <c r="K239" i="29" s="1"/>
  <c r="H239" i="29"/>
  <c r="K274" i="29"/>
  <c r="K273" i="29" s="1"/>
  <c r="K272" i="29" s="1"/>
  <c r="H273" i="29"/>
  <c r="H272" i="29" s="1"/>
  <c r="K20" i="29"/>
  <c r="K19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K131" i="29"/>
  <c r="K130" i="29" s="1"/>
  <c r="H130" i="29"/>
  <c r="K138" i="29"/>
  <c r="K137" i="29" s="1"/>
  <c r="H137" i="29"/>
  <c r="K148" i="29"/>
  <c r="K147" i="29" s="1"/>
  <c r="H147" i="29"/>
  <c r="K156" i="29"/>
  <c r="K155" i="29" s="1"/>
  <c r="H155" i="29"/>
  <c r="K165" i="29"/>
  <c r="K164" i="29" s="1"/>
  <c r="H164" i="29"/>
  <c r="K172" i="29"/>
  <c r="K171" i="29" s="1"/>
  <c r="H171" i="29"/>
  <c r="K188" i="29"/>
  <c r="H187" i="29"/>
  <c r="K197" i="29"/>
  <c r="K196" i="29" s="1"/>
  <c r="H196" i="29"/>
  <c r="K205" i="29"/>
  <c r="K204" i="29" s="1"/>
  <c r="H204" i="29"/>
  <c r="K210" i="29"/>
  <c r="K209" i="29" s="1"/>
  <c r="H209" i="29"/>
  <c r="K250" i="29"/>
  <c r="K249" i="29" s="1"/>
  <c r="K248" i="29" s="1"/>
  <c r="H249" i="29"/>
  <c r="H248" i="29" s="1"/>
  <c r="K271" i="29"/>
  <c r="K268" i="29" s="1"/>
  <c r="K267" i="29" s="1"/>
  <c r="H268" i="29"/>
  <c r="H267" i="29" s="1"/>
  <c r="K281" i="29"/>
  <c r="K280" i="29" s="1"/>
  <c r="H280" i="29"/>
  <c r="K298" i="29"/>
  <c r="K297" i="29" s="1"/>
  <c r="K296" i="29" s="1"/>
  <c r="K295" i="29" s="1"/>
  <c r="H297" i="29"/>
  <c r="H296" i="29" s="1"/>
  <c r="H295" i="29" s="1"/>
  <c r="K133" i="29"/>
  <c r="H132" i="29"/>
  <c r="K176" i="29"/>
  <c r="K175" i="29" s="1"/>
  <c r="H175" i="29"/>
  <c r="K199" i="29"/>
  <c r="K198" i="29" s="1"/>
  <c r="H198" i="29"/>
  <c r="K261" i="29"/>
  <c r="K260" i="29" s="1"/>
  <c r="H260" i="29"/>
  <c r="K77" i="29"/>
  <c r="K76" i="29" s="1"/>
  <c r="H76" i="29"/>
  <c r="K90" i="29"/>
  <c r="K89" i="29" s="1"/>
  <c r="H89" i="29"/>
  <c r="K117" i="29"/>
  <c r="H116" i="29"/>
  <c r="H115" i="29" s="1"/>
  <c r="I23" i="27" s="1"/>
  <c r="K126" i="29"/>
  <c r="K125" i="29" s="1"/>
  <c r="H125" i="29"/>
  <c r="H119" i="29" s="1"/>
  <c r="K152" i="29"/>
  <c r="K151" i="29" s="1"/>
  <c r="H151" i="29"/>
  <c r="K161" i="29"/>
  <c r="K160" i="29" s="1"/>
  <c r="H160" i="29"/>
  <c r="K178" i="29"/>
  <c r="K177" i="29" s="1"/>
  <c r="H177" i="29"/>
  <c r="K185" i="29"/>
  <c r="K184" i="29" s="1"/>
  <c r="H184" i="29"/>
  <c r="K201" i="29"/>
  <c r="K200" i="29" s="1"/>
  <c r="H200" i="29"/>
  <c r="K221" i="29"/>
  <c r="K220" i="29" s="1"/>
  <c r="H220" i="29"/>
  <c r="K242" i="29"/>
  <c r="K241" i="29" s="1"/>
  <c r="H241" i="29"/>
  <c r="K257" i="29"/>
  <c r="K256" i="29" s="1"/>
  <c r="H256" i="29"/>
  <c r="K264" i="29"/>
  <c r="K263" i="29" s="1"/>
  <c r="H263" i="29"/>
  <c r="K277" i="29"/>
  <c r="K276" i="29" s="1"/>
  <c r="H276" i="29"/>
  <c r="D13" i="27"/>
  <c r="G32" i="27"/>
  <c r="H16" i="29"/>
  <c r="G13" i="27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31" i="27"/>
  <c r="H14" i="29"/>
  <c r="H13" i="29" s="1"/>
  <c r="G28" i="27"/>
  <c r="G30" i="27"/>
  <c r="H34" i="27"/>
  <c r="K36" i="29"/>
  <c r="D19" i="27"/>
  <c r="K107" i="29"/>
  <c r="K106" i="29" s="1"/>
  <c r="K37" i="29"/>
  <c r="F18" i="26"/>
  <c r="K67" i="29"/>
  <c r="K66" i="29" s="1"/>
  <c r="K65" i="29" s="1"/>
  <c r="I16" i="27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K22" i="29"/>
  <c r="K21" i="29" s="1"/>
  <c r="K28" i="29"/>
  <c r="K27" i="29" s="1"/>
  <c r="K13" i="29"/>
  <c r="E12" i="27"/>
  <c r="E14" i="27"/>
  <c r="K118" i="29"/>
  <c r="K134" i="29"/>
  <c r="K122" i="29"/>
  <c r="K163" i="29"/>
  <c r="K162" i="29" s="1"/>
  <c r="G13" i="29"/>
  <c r="G29" i="27"/>
  <c r="E30" i="27"/>
  <c r="K18" i="29" l="1"/>
  <c r="K120" i="29"/>
  <c r="K119" i="29" s="1"/>
  <c r="F32" i="27"/>
  <c r="K187" i="29"/>
  <c r="F13" i="27"/>
  <c r="F19" i="27"/>
  <c r="F12" i="27"/>
  <c r="F14" i="27"/>
  <c r="I35" i="27"/>
  <c r="F31" i="27"/>
  <c r="F30" i="27"/>
  <c r="F34" i="27"/>
  <c r="F29" i="27"/>
  <c r="E10" i="27"/>
  <c r="G12" i="29"/>
  <c r="G10" i="29" s="1"/>
  <c r="G10" i="27"/>
  <c r="I12" i="29"/>
  <c r="H23" i="29"/>
  <c r="K262" i="29"/>
  <c r="H219" i="29"/>
  <c r="H159" i="29"/>
  <c r="K132" i="29"/>
  <c r="K127" i="29" s="1"/>
  <c r="H108" i="29"/>
  <c r="H70" i="29"/>
  <c r="K219" i="29"/>
  <c r="K253" i="29"/>
  <c r="H91" i="29"/>
  <c r="I21" i="27" s="1"/>
  <c r="K116" i="29"/>
  <c r="K115" i="29" s="1"/>
  <c r="K193" i="29"/>
  <c r="K275" i="29"/>
  <c r="H183" i="29"/>
  <c r="H238" i="29"/>
  <c r="H244" i="29"/>
  <c r="H168" i="29"/>
  <c r="K108" i="29"/>
  <c r="K70" i="29"/>
  <c r="K43" i="29"/>
  <c r="K23" i="29"/>
  <c r="K183" i="29"/>
  <c r="K159" i="29"/>
  <c r="K238" i="29"/>
  <c r="K244" i="29"/>
  <c r="K168" i="29"/>
  <c r="H144" i="29"/>
  <c r="H127" i="29"/>
  <c r="H84" i="29"/>
  <c r="H275" i="29"/>
  <c r="H43" i="29"/>
  <c r="H262" i="29"/>
  <c r="H193" i="29"/>
  <c r="I32" i="27" s="1"/>
  <c r="K144" i="29"/>
  <c r="K91" i="29"/>
  <c r="K84" i="29"/>
  <c r="H253" i="29"/>
  <c r="H34" i="29"/>
  <c r="I13" i="27" s="1"/>
  <c r="K35" i="29"/>
  <c r="K34" i="29" s="1"/>
  <c r="E28" i="27"/>
  <c r="F28" i="27" s="1"/>
  <c r="H10" i="27"/>
  <c r="G34" i="27"/>
  <c r="E18" i="27"/>
  <c r="D18" i="27"/>
  <c r="D10" i="27"/>
  <c r="I31" i="27" l="1"/>
  <c r="I19" i="27"/>
  <c r="I30" i="27"/>
  <c r="F18" i="27"/>
  <c r="F10" i="27"/>
  <c r="I10" i="29"/>
  <c r="H12" i="29"/>
  <c r="K12" i="29"/>
  <c r="K252" i="29"/>
  <c r="H69" i="29"/>
  <c r="H143" i="29"/>
  <c r="H252" i="29"/>
  <c r="K69" i="29"/>
  <c r="K143" i="29"/>
  <c r="I34" i="27"/>
  <c r="I29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E37" i="27"/>
  <c r="G37" i="27"/>
  <c r="H37" i="27"/>
  <c r="D47" i="27"/>
  <c r="D14" i="26" s="1"/>
  <c r="E47" i="27"/>
  <c r="E14" i="26" s="1"/>
  <c r="G47" i="27"/>
  <c r="G14" i="26" s="1"/>
  <c r="H47" i="27"/>
  <c r="H14" i="26" s="1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F16" i="26"/>
  <c r="I16" i="26" s="1"/>
  <c r="F73" i="27" l="1"/>
  <c r="I73" i="27" s="1"/>
  <c r="F69" i="27"/>
  <c r="I69" i="27" s="1"/>
  <c r="I37" i="27"/>
  <c r="D81" i="27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C6" i="36" l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E13" i="28"/>
  <c r="E11" i="28" s="1"/>
  <c r="E47" i="28" s="1"/>
  <c r="F15" i="19"/>
  <c r="I15" i="19"/>
  <c r="D13" i="28"/>
  <c r="D11" i="28" s="1"/>
  <c r="D47" i="28" s="1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I12" i="26"/>
  <c r="I22" i="26" l="1"/>
  <c r="F11" i="28"/>
  <c r="F47" i="28" s="1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<sst xmlns="http://schemas.openxmlformats.org/spreadsheetml/2006/main" count="910" uniqueCount="578">
  <si>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</si>
  <si>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</si>
  <si>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</si>
  <si>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</si>
  <si>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</si>
  <si>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</si>
  <si>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</si>
  <si>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</si>
  <si>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</si>
  <si>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</si>
  <si>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</si>
  <si>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</si>
  <si>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</si>
  <si>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</si>
  <si>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</si>
  <si>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</si>
  <si>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</si>
  <si>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</si>
  <si>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</si>
  <si>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</si>
  <si>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</si>
  <si>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</si>
  <si>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</si>
  <si>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</si>
  <si>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</si>
  <si>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</si>
  <si>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</si>
  <si>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</si>
  <si>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</si>
  <si>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</si>
  <si>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</si>
  <si>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</si>
  <si>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</si>
  <si>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</si>
  <si>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</si>
  <si>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</si>
  <si>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</si>
  <si>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</si>
  <si>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</si>
  <si>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</si>
  <si>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</si>
  <si>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</si>
  <si>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</si>
  <si>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</si>
  <si>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</si>
  <si>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</si>
  <si>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</si>
  <si>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</si>
  <si>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</si>
  <si>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</si>
  <si>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</si>
  <si>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</si>
  <si>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</si>
  <si>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</si>
  <si>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</si>
  <si>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</si>
  <si>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</si>
  <si>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</si>
  <si>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</si>
  <si>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</si>
  <si>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</si>
  <si>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</si>
  <si>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</si>
  <si>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</si>
  <si>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</si>
  <si>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</si>
  <si>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</si>
  <si>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</si>
  <si>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</si>
  <si>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</si>
  <si>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</si>
  <si>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</si>
  <si>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</si>
  <si>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</si>
  <si>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</si>
  <si>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</si>
  <si>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</si>
  <si>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</si>
  <si>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</si>
  <si>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</si>
  <si>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</si>
  <si>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</si>
  <si>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</si>
  <si>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</si>
  <si>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</si>
  <si>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</si>
  <si>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</si>
  <si>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</si>
  <si>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</si>
  <si>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</si>
  <si>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</si>
  <si>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</si>
  <si>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</si>
  <si>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</si>
  <si>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</si>
  <si>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</si>
  <si>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</si>
  <si>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</si>
  <si>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</si>
  <si>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</si>
  <si>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</si>
  <si>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</si>
  <si>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</si>
  <si>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</si>
  <si>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</si>
  <si>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</si>
  <si>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</si>
  <si>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</si>
  <si>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</si>
  <si>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</si>
  <si>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</si>
  <si>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</si>
  <si>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</si>
  <si>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</si>
  <si>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</si>
  <si>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</si>
  <si>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</si>
  <si>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</si>
  <si>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</si>
  <si>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</si>
  <si>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</si>
  <si>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</si>
  <si>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</si>
  <si>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</si>
  <si>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</si>
  <si>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</si>
  <si>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</si>
  <si>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</si>
  <si>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</si>
  <si>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</si>
  <si>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</si>
  <si>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</si>
  <si>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</si>
  <si>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</si>
  <si>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</si>
  <si>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</si>
  <si>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</si>
  <si>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</si>
  <si>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</si>
  <si>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</si>
  <si>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</si>
  <si>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</si>
  <si>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</si>
  <si>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</si>
  <si>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</si>
  <si>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</si>
  <si>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</si>
  <si>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</si>
  <si>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</si>
  <si>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</si>
  <si>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</si>
  <si>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</si>
  <si>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</si>
  <si>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</si>
  <si>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</si>
  <si>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</si>
  <si>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</si>
  <si>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</si>
  <si>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</si>
  <si>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</si>
  <si>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</si>
  <si>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</si>
  <si>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</si>
  <si>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</si>
  <si>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</si>
  <si>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</si>
  <si>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</si>
  <si>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</si>
  <si>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</si>
  <si>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</si>
  <si>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</si>
  <si>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</si>
  <si>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</si>
  <si>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</si>
  <si>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</si>
  <si>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</si>
  <si>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</si>
  <si>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</si>
  <si>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</si>
  <si>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</si>
  <si>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</si>
  <si>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</si>
  <si>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</si>
  <si>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</si>
  <si>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</si>
  <si>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</si>
  <si>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</si>
  <si>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</si>
  <si>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</si>
  <si>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</si>
  <si>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</si>
  <si>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</si>
  <si>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</si>
  <si>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</si>
  <si>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</si>
  <si>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</si>
  <si>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</si>
  <si>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</si>
  <si>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</si>
  <si>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</si>
  <si>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</si>
  <si>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</si>
  <si>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</si>
  <si>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</si>
  <si>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</si>
  <si>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</si>
  <si>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</si>
  <si>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</si>
  <si>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</si>
  <si>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</si>
  <si>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</si>
  <si>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</si>
  <si>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</si>
  <si>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</si>
  <si>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</si>
  <si>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</si>
  <si>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</si>
  <si>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</si>
  <si>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</si>
  <si>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</si>
  <si>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</si>
  <si>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</si>
  <si>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</si>
  <si>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</si>
  <si>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</si>
  <si>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</si>
  <si>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</si>
  <si>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</si>
  <si>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</si>
  <si>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</si>
  <si>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</si>
  <si>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</si>
  <si>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</si>
  <si>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</si>
  <si>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</si>
  <si>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</si>
  <si>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</si>
  <si>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</si>
  <si>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</si>
  <si>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</si>
  <si>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</si>
  <si>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</si>
  <si>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</si>
  <si>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</si>
  <si>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</si>
  <si>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</si>
  <si>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</si>
  <si>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</si>
  <si>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</si>
  <si>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</si>
  <si>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</si>
  <si>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</si>
  <si>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</si>
  <si>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</si>
  <si>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</si>
  <si>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</si>
  <si>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</si>
  <si>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</si>
  <si>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</si>
  <si>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</si>
  <si>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</si>
  <si>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</si>
  <si>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</si>
  <si>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</si>
  <si>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</si>
  <si>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</si>
  <si>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</si>
  <si>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</si>
  <si>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</si>
  <si>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</si>
  <si>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</si>
  <si>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</si>
  <si>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</si>
  <si>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</si>
  <si>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</si>
  <si>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</si>
  <si>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</si>
  <si>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</si>
  <si>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</si>
  <si>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</si>
  <si>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</si>
  <si>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</si>
  <si>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</si>
  <si>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</si>
  <si>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</si>
  <si>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</si>
  <si>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</si>
  <si>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</si>
  <si>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</si>
  <si>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</si>
  <si>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</si>
  <si>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</si>
  <si>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</si>
  <si>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</si>
  <si>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</si>
  <si>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</si>
  <si>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</si>
  <si>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</si>
  <si>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</si>
  <si>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</si>
  <si>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</si>
  <si>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</si>
  <si>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</si>
  <si>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</si>
  <si>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</si>
  <si>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</si>
  <si>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</si>
  <si>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</si>
  <si>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</si>
  <si>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</si>
  <si>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</si>
  <si>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</si>
  <si>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</si>
  <si>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</si>
  <si>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</si>
  <si>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</si>
  <si>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</si>
  <si>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</si>
  <si>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</si>
  <si>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</si>
  <si>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</si>
  <si>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</si>
  <si>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</si>
  <si>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</si>
  <si>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</si>
  <si>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</si>
  <si>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</si>
  <si>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</si>
  <si>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</si>
  <si>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</si>
  <si>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</si>
  <si>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</si>
  <si>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</si>
  <si>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</si>
  <si>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</si>
  <si>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</si>
  <si>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</si>
  <si>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</si>
  <si>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</si>
  <si>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</si>
  <si>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</si>
  <si>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</si>
  <si>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</si>
  <si>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</si>
  <si>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</si>
  <si>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</si>
  <si>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</si>
  <si>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</si>
  <si>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</si>
  <si>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</si>
  <si>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</si>
  <si>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</si>
  <si>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</si>
  <si>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</si>
  <si>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</si>
  <si>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</si>
  <si>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</si>
  <si>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</si>
  <si>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</si>
  <si>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</si>
  <si>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</si>
  <si>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</si>
  <si>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</si>
  <si>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</si>
  <si>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</si>
  <si>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</si>
  <si>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</si>
  <si>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</si>
  <si>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</si>
  <si>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</si>
  <si>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</si>
  <si>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</si>
  <si>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</si>
  <si>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</si>
  <si>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</si>
  <si>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</si>
  <si>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</si>
  <si>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</si>
  <si>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</si>
  <si>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</si>
  <si>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</si>
  <si>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</si>
  <si>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</si>
  <si>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</si>
  <si>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</si>
  <si>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</si>
  <si>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</si>
  <si>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</si>
  <si>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</si>
  <si>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</si>
  <si>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</si>
  <si>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</si>
  <si>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</si>
  <si>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</si>
  <si>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</si>
  <si>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</si>
  <si>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</si>
  <si>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</si>
  <si>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</si>
  <si>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</si>
  <si>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</si>
  <si>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</si>
  <si>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</si>
  <si>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</si>
  <si>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</si>
  <si>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</si>
  <si>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</si>
  <si>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</si>
  <si>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</si>
  <si>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</si>
  <si>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</si>
  <si>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</si>
  <si>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</si>
  <si>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</si>
  <si>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</si>
  <si>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</si>
  <si>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</si>
  <si>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</si>
  <si>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</si>
  <si>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</si>
  <si>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</si>
  <si>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</si>
  <si>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</si>
  <si>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</si>
  <si>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</si>
  <si>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</si>
  <si>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</si>
  <si>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</si>
  <si>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</si>
  <si>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</si>
  <si>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</si>
  <si>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</si>
  <si>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</si>
  <si>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</si>
  <si>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</si>
  <si>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</si>
  <si>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</si>
  <si>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</si>
  <si>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</si>
  <si>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</si>
  <si>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</si>
  <si>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</si>
  <si>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</si>
  <si>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</si>
  <si>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</si>
  <si>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</si>
  <si>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</si>
  <si>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</si>
  <si>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</si>
  <si>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</si>
  <si>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</si>
  <si>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</si>
  <si>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</si>
  <si>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</si>
  <si>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</si>
  <si>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</si>
  <si>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</si>
  <si>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</si>
  <si>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</si>
  <si>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</si>
  <si>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</si>
  <si>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</si>
  <si>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</si>
  <si>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</si>
  <si>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</si>
  <si>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</si>
  <si>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</si>
  <si>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</si>
  <si>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</si>
  <si>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</si>
  <si>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</si>
  <si>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</si>
  <si>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</si>
  <si>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</si>
  <si>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</si>
  <si>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</si>
  <si>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</si>
  <si>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</si>
  <si>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</si>
  <si>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</si>
  <si>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</si>
  <si>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</si>
  <si>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</si>
  <si>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</si>
  <si>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</si>
  <si>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</si>
  <si>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</si>
  <si>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</si>
  <si>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</si>
  <si>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</si>
  <si>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</si>
  <si>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</si>
  <si>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</si>
  <si>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</si>
  <si>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</si>
  <si>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</si>
  <si>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</si>
  <si>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</si>
  <si>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</si>
  <si>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</si>
  <si>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</si>
  <si>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</si>
  <si>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</si>
  <si>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</si>
  <si>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</si>
  <si>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</si>
  <si>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</si>
  <si>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</si>
  <si>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</si>
  <si>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</si>
  <si>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</si>
  <si>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</si>
  <si>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</si>
  <si>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</si>
  <si>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</si>
  <si>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</si>
  <si>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</si>
  <si>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</si>
  <si>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</si>
  <si>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</si>
  <si>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</si>
  <si>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</si>
  <si>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</si>
  <si>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</si>
  <si>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</si>
  <si>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</si>
  <si>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</si>
  <si>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</si>
  <si>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</si>
  <si>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</si>
  <si>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</si>
  <si>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</si>
  <si>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</si>
  <si>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</si>
  <si>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</si>
  <si>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</si>
  <si>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</si>
  <si>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</si>
  <si>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</si>
  <si>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</si>
  <si>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</si>
  <si>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</si>
  <si>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</si>
  <si>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</si>
  <si>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</si>
  <si>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</si>
  <si>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</si>
  <si>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</si>
  <si>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</si>
  <si>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</si>
  <si>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</si>
  <si>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</si>
  <si>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</si>
  <si>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</si>
  <si>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</si>
  <si>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</si>
  <si>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</si>
  <si>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</si>
  <si>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</si>
  <si>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</si>
  <si>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</si>
  <si>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</si>
  <si>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</si>
  <si>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</si>
  <si>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</si>
  <si>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</si>
  <si>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Edificación no habitacional</t>
  </si>
  <si>
    <t>Obra pública en bienes de dominio público</t>
  </si>
  <si>
    <t>Edificaciones no habitacionales en bienes de dominio público</t>
  </si>
  <si>
    <t>Edificaciones no habitacionales en bienes propios</t>
  </si>
  <si>
    <t>Servicios de consultoria administrativa, procesos, técnica y en tecnologias de la informacion</t>
  </si>
  <si>
    <t>Servicios de consultoria en tecnologias de la informacion</t>
  </si>
  <si>
    <t>Correspondiente del 1 de enero al 31 de diciembre de 2021</t>
  </si>
  <si>
    <t>Del 1 de enero al 31 de diciembre de 2021</t>
  </si>
  <si>
    <t>del 1 de enero al 31 de diciembre de 2021</t>
  </si>
  <si>
    <t>del 1 de enero al 31 de diciembre 2021</t>
  </si>
  <si>
    <t>Prendas de seguridad y proteccion personal</t>
  </si>
  <si>
    <t>Equipo médico y de laboratorio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</si>
</sst>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3" fillId="0" borderId="0" applyFont="0" applyFill="0" applyBorder="0" applyAlignment="0" applyProtection="0">
      <alignment vertical="top"/>
    </xf>
    <xf numFmtId="0" fontId="43" fillId="0" borderId="0">
      <alignment vertical="top"/>
    </xf>
  </cellStyleXfs>
  <cellXfs count="38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0" fontId="33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34" fillId="4" borderId="0" xfId="0" applyFont="1" applyFill="1"/>
    <xf numFmtId="0" fontId="34" fillId="0" borderId="0" xfId="0" applyFont="1"/>
    <xf numFmtId="0" fontId="35" fillId="4" borderId="0" xfId="4" applyFont="1" applyFill="1"/>
    <xf numFmtId="0" fontId="35" fillId="4" borderId="0" xfId="4" applyFont="1" applyFill="1" applyAlignment="1">
      <alignment horizontal="center"/>
    </xf>
    <xf numFmtId="0" fontId="35" fillId="4" borderId="0" xfId="4" applyFont="1" applyFill="1" applyAlignment="1"/>
    <xf numFmtId="37" fontId="36" fillId="9" borderId="16" xfId="4" applyNumberFormat="1" applyFont="1" applyFill="1" applyBorder="1" applyAlignment="1">
      <alignment horizontal="center" vertical="center"/>
    </xf>
    <xf numFmtId="37" fontId="36" fillId="9" borderId="16" xfId="4" applyNumberFormat="1" applyFont="1" applyFill="1" applyBorder="1" applyAlignment="1">
      <alignment horizontal="center" wrapText="1"/>
    </xf>
    <xf numFmtId="0" fontId="34" fillId="4" borderId="0" xfId="4" applyFont="1" applyFill="1"/>
    <xf numFmtId="0" fontId="37" fillId="4" borderId="11" xfId="4" applyFont="1" applyFill="1" applyBorder="1"/>
    <xf numFmtId="0" fontId="37" fillId="4" borderId="7" xfId="4" applyFont="1" applyFill="1" applyBorder="1"/>
    <xf numFmtId="0" fontId="37" fillId="4" borderId="8" xfId="4" applyFont="1" applyFill="1" applyBorder="1"/>
    <xf numFmtId="0" fontId="37" fillId="4" borderId="8" xfId="4" applyFont="1" applyFill="1" applyBorder="1" applyAlignment="1">
      <alignment horizontal="center"/>
    </xf>
    <xf numFmtId="0" fontId="37" fillId="4" borderId="17" xfId="4" applyFont="1" applyFill="1" applyBorder="1" applyAlignment="1">
      <alignment horizontal="center"/>
    </xf>
    <xf numFmtId="40" fontId="38" fillId="4" borderId="18" xfId="0" applyNumberFormat="1" applyFont="1" applyFill="1" applyBorder="1" applyAlignment="1">
      <alignment vertical="top" wrapText="1"/>
    </xf>
    <xf numFmtId="40" fontId="38" fillId="4" borderId="18" xfId="2" applyNumberFormat="1" applyFont="1" applyFill="1" applyBorder="1" applyAlignment="1">
      <alignment vertical="top" wrapText="1"/>
    </xf>
    <xf numFmtId="0" fontId="37" fillId="4" borderId="3" xfId="4" applyFont="1" applyFill="1" applyBorder="1" applyAlignment="1">
      <alignment horizontal="center" vertical="center"/>
    </xf>
    <xf numFmtId="0" fontId="37" fillId="4" borderId="4" xfId="4" applyFont="1" applyFill="1" applyBorder="1" applyAlignment="1">
      <alignment horizontal="center" vertical="center"/>
    </xf>
    <xf numFmtId="0" fontId="37" fillId="4" borderId="5" xfId="4" applyFont="1" applyFill="1" applyBorder="1" applyAlignment="1">
      <alignment wrapText="1"/>
    </xf>
    <xf numFmtId="40" fontId="37" fillId="4" borderId="5" xfId="5" applyNumberFormat="1" applyFont="1" applyFill="1" applyBorder="1" applyAlignment="1">
      <alignment horizontal="center"/>
    </xf>
    <xf numFmtId="40" fontId="37" fillId="4" borderId="19" xfId="5" applyNumberFormat="1" applyFont="1" applyFill="1" applyBorder="1" applyAlignment="1">
      <alignment horizontal="center"/>
    </xf>
    <xf numFmtId="0" fontId="39" fillId="4" borderId="9" xfId="4" applyFont="1" applyFill="1" applyBorder="1" applyAlignment="1">
      <alignment horizontal="centerContinuous"/>
    </xf>
    <xf numFmtId="0" fontId="39" fillId="4" borderId="6" xfId="4" applyFont="1" applyFill="1" applyBorder="1" applyAlignment="1">
      <alignment horizontal="centerContinuous"/>
    </xf>
    <xf numFmtId="0" fontId="39" fillId="4" borderId="10" xfId="4" applyFont="1" applyFill="1" applyBorder="1" applyAlignment="1">
      <alignment horizontal="left" wrapText="1"/>
    </xf>
    <xf numFmtId="40" fontId="38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39" fillId="4" borderId="1" xfId="4" applyFont="1" applyFill="1" applyBorder="1" applyAlignment="1">
      <alignment horizontal="left" vertical="top"/>
    </xf>
    <xf numFmtId="0" fontId="39" fillId="4" borderId="0" xfId="4" applyFont="1" applyFill="1" applyBorder="1" applyAlignment="1">
      <alignment horizontal="left" vertical="top"/>
    </xf>
    <xf numFmtId="0" fontId="34" fillId="4" borderId="2" xfId="0" applyFont="1" applyFill="1" applyBorder="1" applyAlignment="1">
      <alignment vertical="top"/>
    </xf>
    <xf numFmtId="40" fontId="40" fillId="4" borderId="18" xfId="2" applyNumberFormat="1" applyFont="1" applyFill="1" applyBorder="1" applyAlignment="1">
      <alignment vertical="top" wrapText="1"/>
    </xf>
    <xf numFmtId="0" fontId="37" fillId="4" borderId="1" xfId="4" applyFont="1" applyFill="1" applyBorder="1" applyAlignment="1">
      <alignment horizontal="center" vertical="top"/>
    </xf>
    <xf numFmtId="0" fontId="34" fillId="4" borderId="0" xfId="0" applyFont="1" applyFill="1" applyBorder="1" applyAlignment="1">
      <alignment vertical="top"/>
    </xf>
    <xf numFmtId="0" fontId="38" fillId="4" borderId="2" xfId="0" applyFont="1" applyFill="1" applyBorder="1" applyAlignment="1">
      <alignment vertical="top" wrapText="1"/>
    </xf>
    <xf numFmtId="40" fontId="37" fillId="4" borderId="18" xfId="5" applyNumberFormat="1" applyFont="1" applyFill="1" applyBorder="1" applyAlignment="1">
      <alignment horizontal="center" vertical="top"/>
    </xf>
    <xf numFmtId="0" fontId="39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5" fillId="4" borderId="2" xfId="0" applyFont="1" applyFill="1" applyBorder="1" applyAlignment="1">
      <alignment vertical="top"/>
    </xf>
    <xf numFmtId="40" fontId="39" fillId="4" borderId="18" xfId="5" applyNumberFormat="1" applyFont="1" applyFill="1" applyBorder="1" applyAlignment="1">
      <alignment horizontal="center" vertical="top"/>
    </xf>
    <xf numFmtId="0" fontId="35" fillId="0" borderId="0" xfId="0" applyFont="1"/>
    <xf numFmtId="0" fontId="37" fillId="4" borderId="0" xfId="4" applyFont="1" applyFill="1" applyBorder="1" applyAlignment="1">
      <alignment horizontal="center" vertical="top"/>
    </xf>
    <xf numFmtId="40" fontId="40" fillId="4" borderId="18" xfId="0" applyNumberFormat="1" applyFont="1" applyFill="1" applyBorder="1" applyAlignment="1">
      <alignment vertical="top" wrapText="1"/>
    </xf>
    <xf numFmtId="38" fontId="37" fillId="4" borderId="19" xfId="5" applyNumberFormat="1" applyFont="1" applyFill="1" applyBorder="1" applyAlignment="1">
      <alignment horizontal="center"/>
    </xf>
    <xf numFmtId="0" fontId="39" fillId="4" borderId="10" xfId="4" applyFont="1" applyFill="1" applyBorder="1" applyAlignment="1">
      <alignment horizontal="left" wrapText="1" indent="1"/>
    </xf>
    <xf numFmtId="40" fontId="40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45" fillId="0" borderId="0" xfId="0" applyNumberFormat="1" applyFont="1" applyBorder="1" applyAlignment="1">
      <alignment vertical="top" wrapText="1" readingOrder="1"/>
    </xf>
    <xf numFmtId="167" fontId="0" fillId="0" borderId="0" xfId="0" applyNumberFormat="1" applyBorder="1" applyAlignment="1">
      <alignment vertical="top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40" fontId="22" fillId="0" borderId="27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4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4" fillId="4" borderId="0" xfId="0" applyFont="1" applyFill="1" applyAlignment="1">
      <alignment horizontal="left" wrapText="1"/>
    </xf>
    <xf numFmtId="0" fontId="38" fillId="4" borderId="0" xfId="0" applyFont="1" applyFill="1" applyBorder="1" applyAlignment="1">
      <alignment horizontal="left" vertical="top" wrapText="1"/>
    </xf>
    <xf numFmtId="0" fontId="38" fillId="4" borderId="2" xfId="0" applyFont="1" applyFill="1" applyBorder="1" applyAlignment="1">
      <alignment horizontal="left" vertical="top" wrapText="1"/>
    </xf>
    <xf numFmtId="40" fontId="39" fillId="4" borderId="17" xfId="4" applyNumberFormat="1" applyFont="1" applyFill="1" applyBorder="1" applyAlignment="1">
      <alignment horizontal="right"/>
    </xf>
    <xf numFmtId="40" fontId="39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39" fillId="4" borderId="1" xfId="4" applyFont="1" applyFill="1" applyBorder="1" applyAlignment="1">
      <alignment horizontal="left" vertical="top" wrapText="1"/>
    </xf>
    <xf numFmtId="0" fontId="39" fillId="4" borderId="0" xfId="4" applyFont="1" applyFill="1" applyBorder="1" applyAlignment="1">
      <alignment horizontal="left" vertical="top" wrapText="1"/>
    </xf>
    <xf numFmtId="0" fontId="39" fillId="4" borderId="2" xfId="4" applyFont="1" applyFill="1" applyBorder="1" applyAlignment="1">
      <alignment horizontal="left" vertical="top" wrapText="1"/>
    </xf>
    <xf numFmtId="37" fontId="36" fillId="9" borderId="16" xfId="4" applyNumberFormat="1" applyFont="1" applyFill="1" applyBorder="1" applyAlignment="1">
      <alignment horizontal="center" vertical="center" wrapText="1"/>
    </xf>
    <xf numFmtId="37" fontId="36" fillId="9" borderId="16" xfId="4" applyNumberFormat="1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left" vertical="top" wrapText="1"/>
    </xf>
    <xf numFmtId="40" fontId="38" fillId="4" borderId="17" xfId="0" applyNumberFormat="1" applyFont="1" applyFill="1" applyBorder="1" applyAlignment="1">
      <alignment horizontal="right" vertical="center" wrapText="1"/>
    </xf>
    <xf numFmtId="40" fontId="38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303</xdr:row>
      <xdr:rowOff>0</xdr:rowOff>
    </xdr:from>
    <xdr:to>
      <xdr:col>10</xdr:col>
      <xdr:colOff>781050</xdr:colOff>
      <xdr:row>307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302</xdr:row>
      <xdr:rowOff>180975</xdr:rowOff>
    </xdr:from>
    <xdr:to>
      <xdr:col>6</xdr:col>
      <xdr:colOff>447676</xdr:colOff>
      <xdr:row>309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302</xdr:row>
      <xdr:rowOff>171450</xdr:rowOff>
    </xdr:from>
    <xdr:to>
      <xdr:col>4</xdr:col>
      <xdr:colOff>114300</xdr:colOff>
      <xdr:row>308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ocuments/ARCHIVOS_EXCEL_EJERCICIO_DEL_GASTO_2022/XRPrEg_fa_gasto_2021_24_02_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EAC_FA_CIERRE_2021_CLS_ADM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 (2)"/>
      <sheetName val="Sheet (3)"/>
    </sheetNames>
    <sheetDataSet>
      <sheetData sheetId="0" refreshError="1"/>
      <sheetData sheetId="1" refreshError="1"/>
      <sheetData sheetId="2">
        <row r="3">
          <cell r="F3">
            <v>45246024.800000004</v>
          </cell>
        </row>
        <row r="49">
          <cell r="F49">
            <v>7469168.7499999991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mon"/>
    </sheetNames>
    <sheetDataSet>
      <sheetData sheetId="0">
        <row r="22">
          <cell r="C22">
            <v>48848117</v>
          </cell>
          <cell r="D22">
            <v>0</v>
          </cell>
          <cell r="E22">
            <v>48848117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73" t="s">
        <v>0</v>
      </c>
      <c r="B2" s="273"/>
      <c r="C2" s="273"/>
      <c r="D2" s="273"/>
      <c r="E2" s="13" t="e">
        <f>#REF!</f>
        <v>#REF!</v>
      </c>
    </row>
    <row r="3" spans="1:5" x14ac:dyDescent="0.25">
      <c r="A3" s="273" t="s">
        <v>2</v>
      </c>
      <c r="B3" s="273"/>
      <c r="C3" s="273"/>
      <c r="D3" s="273"/>
      <c r="E3" s="13" t="e">
        <f>#REF!</f>
        <v>#REF!</v>
      </c>
    </row>
    <row r="4" spans="1:5" x14ac:dyDescent="0.25">
      <c r="A4" s="273" t="s">
        <v>1</v>
      </c>
      <c r="B4" s="273"/>
      <c r="C4" s="273"/>
      <c r="D4" s="273"/>
      <c r="E4" s="14"/>
    </row>
    <row r="5" spans="1:5" x14ac:dyDescent="0.25">
      <c r="A5" s="273" t="s">
        <v>70</v>
      </c>
      <c r="B5" s="273"/>
      <c r="C5" s="273"/>
      <c r="D5" s="273"/>
      <c r="E5" t="s">
        <v>68</v>
      </c>
    </row>
    <row r="6" spans="1:5" x14ac:dyDescent="0.25">
      <c r="A6" s="6"/>
      <c r="B6" s="6"/>
      <c r="C6" s="278" t="s">
        <v>3</v>
      </c>
      <c r="D6" s="278"/>
      <c r="E6" s="1">
        <v>2013</v>
      </c>
    </row>
    <row r="7" spans="1:5" x14ac:dyDescent="0.25">
      <c r="A7" s="274" t="s">
        <v>66</v>
      </c>
      <c r="B7" s="272" t="s">
        <v>6</v>
      </c>
      <c r="C7" s="268" t="s">
        <v>8</v>
      </c>
      <c r="D7" s="268"/>
      <c r="E7" s="8" t="e">
        <f>#REF!</f>
        <v>#REF!</v>
      </c>
    </row>
    <row r="8" spans="1:5" x14ac:dyDescent="0.25">
      <c r="A8" s="274"/>
      <c r="B8" s="272"/>
      <c r="C8" s="268" t="s">
        <v>10</v>
      </c>
      <c r="D8" s="268"/>
      <c r="E8" s="8" t="e">
        <f>#REF!</f>
        <v>#REF!</v>
      </c>
    </row>
    <row r="9" spans="1:5" x14ac:dyDescent="0.25">
      <c r="A9" s="274"/>
      <c r="B9" s="272"/>
      <c r="C9" s="268" t="s">
        <v>12</v>
      </c>
      <c r="D9" s="268"/>
      <c r="E9" s="8" t="e">
        <f>#REF!</f>
        <v>#REF!</v>
      </c>
    </row>
    <row r="10" spans="1:5" x14ac:dyDescent="0.25">
      <c r="A10" s="274"/>
      <c r="B10" s="272"/>
      <c r="C10" s="268" t="s">
        <v>14</v>
      </c>
      <c r="D10" s="268"/>
      <c r="E10" s="8" t="e">
        <f>#REF!</f>
        <v>#REF!</v>
      </c>
    </row>
    <row r="11" spans="1:5" x14ac:dyDescent="0.25">
      <c r="A11" s="274"/>
      <c r="B11" s="272"/>
      <c r="C11" s="268" t="s">
        <v>16</v>
      </c>
      <c r="D11" s="268"/>
      <c r="E11" s="8" t="e">
        <f>#REF!</f>
        <v>#REF!</v>
      </c>
    </row>
    <row r="12" spans="1:5" x14ac:dyDescent="0.25">
      <c r="A12" s="274"/>
      <c r="B12" s="272"/>
      <c r="C12" s="268" t="s">
        <v>18</v>
      </c>
      <c r="D12" s="268"/>
      <c r="E12" s="8" t="e">
        <f>#REF!</f>
        <v>#REF!</v>
      </c>
    </row>
    <row r="13" spans="1:5" x14ac:dyDescent="0.25">
      <c r="A13" s="274"/>
      <c r="B13" s="272"/>
      <c r="C13" s="268" t="s">
        <v>20</v>
      </c>
      <c r="D13" s="268"/>
      <c r="E13" s="8" t="e">
        <f>#REF!</f>
        <v>#REF!</v>
      </c>
    </row>
    <row r="14" spans="1:5" ht="15.75" thickBot="1" x14ac:dyDescent="0.3">
      <c r="A14" s="274"/>
      <c r="B14" s="4"/>
      <c r="C14" s="269" t="s">
        <v>23</v>
      </c>
      <c r="D14" s="269"/>
      <c r="E14" s="9" t="e">
        <f>#REF!</f>
        <v>#REF!</v>
      </c>
    </row>
    <row r="15" spans="1:5" x14ac:dyDescent="0.25">
      <c r="A15" s="274"/>
      <c r="B15" s="272" t="s">
        <v>25</v>
      </c>
      <c r="C15" s="268" t="s">
        <v>27</v>
      </c>
      <c r="D15" s="268"/>
      <c r="E15" s="8" t="e">
        <f>#REF!</f>
        <v>#REF!</v>
      </c>
    </row>
    <row r="16" spans="1:5" x14ac:dyDescent="0.25">
      <c r="A16" s="274"/>
      <c r="B16" s="272"/>
      <c r="C16" s="268" t="s">
        <v>29</v>
      </c>
      <c r="D16" s="268"/>
      <c r="E16" s="8" t="e">
        <f>#REF!</f>
        <v>#REF!</v>
      </c>
    </row>
    <row r="17" spans="1:5" x14ac:dyDescent="0.25">
      <c r="A17" s="274"/>
      <c r="B17" s="272"/>
      <c r="C17" s="268" t="s">
        <v>31</v>
      </c>
      <c r="D17" s="268"/>
      <c r="E17" s="8" t="e">
        <f>#REF!</f>
        <v>#REF!</v>
      </c>
    </row>
    <row r="18" spans="1:5" x14ac:dyDescent="0.25">
      <c r="A18" s="274"/>
      <c r="B18" s="272"/>
      <c r="C18" s="268" t="s">
        <v>33</v>
      </c>
      <c r="D18" s="268"/>
      <c r="E18" s="8" t="e">
        <f>#REF!</f>
        <v>#REF!</v>
      </c>
    </row>
    <row r="19" spans="1:5" x14ac:dyDescent="0.25">
      <c r="A19" s="274"/>
      <c r="B19" s="272"/>
      <c r="C19" s="268" t="s">
        <v>35</v>
      </c>
      <c r="D19" s="268"/>
      <c r="E19" s="8" t="e">
        <f>#REF!</f>
        <v>#REF!</v>
      </c>
    </row>
    <row r="20" spans="1:5" x14ac:dyDescent="0.25">
      <c r="A20" s="274"/>
      <c r="B20" s="272"/>
      <c r="C20" s="268" t="s">
        <v>37</v>
      </c>
      <c r="D20" s="268"/>
      <c r="E20" s="8" t="e">
        <f>#REF!</f>
        <v>#REF!</v>
      </c>
    </row>
    <row r="21" spans="1:5" x14ac:dyDescent="0.25">
      <c r="A21" s="274"/>
      <c r="B21" s="272"/>
      <c r="C21" s="268" t="s">
        <v>39</v>
      </c>
      <c r="D21" s="268"/>
      <c r="E21" s="8" t="e">
        <f>#REF!</f>
        <v>#REF!</v>
      </c>
    </row>
    <row r="22" spans="1:5" x14ac:dyDescent="0.25">
      <c r="A22" s="274"/>
      <c r="B22" s="272"/>
      <c r="C22" s="268" t="s">
        <v>40</v>
      </c>
      <c r="D22" s="268"/>
      <c r="E22" s="8" t="e">
        <f>#REF!</f>
        <v>#REF!</v>
      </c>
    </row>
    <row r="23" spans="1:5" x14ac:dyDescent="0.25">
      <c r="A23" s="274"/>
      <c r="B23" s="272"/>
      <c r="C23" s="268" t="s">
        <v>42</v>
      </c>
      <c r="D23" s="268"/>
      <c r="E23" s="8" t="e">
        <f>#REF!</f>
        <v>#REF!</v>
      </c>
    </row>
    <row r="24" spans="1:5" ht="15.75" thickBot="1" x14ac:dyDescent="0.3">
      <c r="A24" s="274"/>
      <c r="B24" s="4"/>
      <c r="C24" s="269" t="s">
        <v>44</v>
      </c>
      <c r="D24" s="269"/>
      <c r="E24" s="9" t="e">
        <f>#REF!</f>
        <v>#REF!</v>
      </c>
    </row>
    <row r="25" spans="1:5" ht="15.75" thickBot="1" x14ac:dyDescent="0.3">
      <c r="A25" s="274"/>
      <c r="B25" s="2"/>
      <c r="C25" s="269" t="s">
        <v>46</v>
      </c>
      <c r="D25" s="269"/>
      <c r="E25" s="9" t="e">
        <f>#REF!</f>
        <v>#REF!</v>
      </c>
    </row>
    <row r="26" spans="1:5" x14ac:dyDescent="0.25">
      <c r="A26" s="274" t="s">
        <v>67</v>
      </c>
      <c r="B26" s="272" t="s">
        <v>7</v>
      </c>
      <c r="C26" s="268" t="s">
        <v>9</v>
      </c>
      <c r="D26" s="268"/>
      <c r="E26" s="8" t="e">
        <f>#REF!</f>
        <v>#REF!</v>
      </c>
    </row>
    <row r="27" spans="1:5" x14ac:dyDescent="0.25">
      <c r="A27" s="274"/>
      <c r="B27" s="272"/>
      <c r="C27" s="268" t="s">
        <v>11</v>
      </c>
      <c r="D27" s="268"/>
      <c r="E27" s="8" t="e">
        <f>#REF!</f>
        <v>#REF!</v>
      </c>
    </row>
    <row r="28" spans="1:5" x14ac:dyDescent="0.25">
      <c r="A28" s="274"/>
      <c r="B28" s="272"/>
      <c r="C28" s="268" t="s">
        <v>13</v>
      </c>
      <c r="D28" s="268"/>
      <c r="E28" s="8" t="e">
        <f>#REF!</f>
        <v>#REF!</v>
      </c>
    </row>
    <row r="29" spans="1:5" x14ac:dyDescent="0.25">
      <c r="A29" s="274"/>
      <c r="B29" s="272"/>
      <c r="C29" s="268" t="s">
        <v>15</v>
      </c>
      <c r="D29" s="268"/>
      <c r="E29" s="8" t="e">
        <f>#REF!</f>
        <v>#REF!</v>
      </c>
    </row>
    <row r="30" spans="1:5" x14ac:dyDescent="0.25">
      <c r="A30" s="274"/>
      <c r="B30" s="272"/>
      <c r="C30" s="268" t="s">
        <v>17</v>
      </c>
      <c r="D30" s="268"/>
      <c r="E30" s="8" t="e">
        <f>#REF!</f>
        <v>#REF!</v>
      </c>
    </row>
    <row r="31" spans="1:5" x14ac:dyDescent="0.25">
      <c r="A31" s="274"/>
      <c r="B31" s="272"/>
      <c r="C31" s="268" t="s">
        <v>19</v>
      </c>
      <c r="D31" s="268"/>
      <c r="E31" s="8" t="e">
        <f>#REF!</f>
        <v>#REF!</v>
      </c>
    </row>
    <row r="32" spans="1:5" x14ac:dyDescent="0.25">
      <c r="A32" s="274"/>
      <c r="B32" s="272"/>
      <c r="C32" s="268" t="s">
        <v>21</v>
      </c>
      <c r="D32" s="268"/>
      <c r="E32" s="8" t="e">
        <f>#REF!</f>
        <v>#REF!</v>
      </c>
    </row>
    <row r="33" spans="1:5" x14ac:dyDescent="0.25">
      <c r="A33" s="274"/>
      <c r="B33" s="272"/>
      <c r="C33" s="268" t="s">
        <v>22</v>
      </c>
      <c r="D33" s="268"/>
      <c r="E33" s="8" t="e">
        <f>#REF!</f>
        <v>#REF!</v>
      </c>
    </row>
    <row r="34" spans="1:5" ht="15.75" thickBot="1" x14ac:dyDescent="0.3">
      <c r="A34" s="274"/>
      <c r="B34" s="4"/>
      <c r="C34" s="269" t="s">
        <v>24</v>
      </c>
      <c r="D34" s="269"/>
      <c r="E34" s="9" t="e">
        <f>#REF!</f>
        <v>#REF!</v>
      </c>
    </row>
    <row r="35" spans="1:5" x14ac:dyDescent="0.25">
      <c r="A35" s="274"/>
      <c r="B35" s="272" t="s">
        <v>26</v>
      </c>
      <c r="C35" s="268" t="s">
        <v>28</v>
      </c>
      <c r="D35" s="268"/>
      <c r="E35" s="8" t="e">
        <f>#REF!</f>
        <v>#REF!</v>
      </c>
    </row>
    <row r="36" spans="1:5" x14ac:dyDescent="0.25">
      <c r="A36" s="274"/>
      <c r="B36" s="272"/>
      <c r="C36" s="268" t="s">
        <v>30</v>
      </c>
      <c r="D36" s="268"/>
      <c r="E36" s="8" t="e">
        <f>#REF!</f>
        <v>#REF!</v>
      </c>
    </row>
    <row r="37" spans="1:5" x14ac:dyDescent="0.25">
      <c r="A37" s="274"/>
      <c r="B37" s="272"/>
      <c r="C37" s="268" t="s">
        <v>32</v>
      </c>
      <c r="D37" s="268"/>
      <c r="E37" s="8" t="e">
        <f>#REF!</f>
        <v>#REF!</v>
      </c>
    </row>
    <row r="38" spans="1:5" x14ac:dyDescent="0.25">
      <c r="A38" s="274"/>
      <c r="B38" s="272"/>
      <c r="C38" s="268" t="s">
        <v>34</v>
      </c>
      <c r="D38" s="268"/>
      <c r="E38" s="8" t="e">
        <f>#REF!</f>
        <v>#REF!</v>
      </c>
    </row>
    <row r="39" spans="1:5" x14ac:dyDescent="0.25">
      <c r="A39" s="274"/>
      <c r="B39" s="272"/>
      <c r="C39" s="268" t="s">
        <v>36</v>
      </c>
      <c r="D39" s="268"/>
      <c r="E39" s="8" t="e">
        <f>#REF!</f>
        <v>#REF!</v>
      </c>
    </row>
    <row r="40" spans="1:5" x14ac:dyDescent="0.25">
      <c r="A40" s="274"/>
      <c r="B40" s="272"/>
      <c r="C40" s="268" t="s">
        <v>38</v>
      </c>
      <c r="D40" s="268"/>
      <c r="E40" s="8" t="e">
        <f>#REF!</f>
        <v>#REF!</v>
      </c>
    </row>
    <row r="41" spans="1:5" ht="15.75" thickBot="1" x14ac:dyDescent="0.3">
      <c r="A41" s="274"/>
      <c r="B41" s="2"/>
      <c r="C41" s="269" t="s">
        <v>41</v>
      </c>
      <c r="D41" s="269"/>
      <c r="E41" s="9" t="e">
        <f>#REF!</f>
        <v>#REF!</v>
      </c>
    </row>
    <row r="42" spans="1:5" ht="15.75" thickBot="1" x14ac:dyDescent="0.3">
      <c r="A42" s="274"/>
      <c r="B42" s="2"/>
      <c r="C42" s="269" t="s">
        <v>43</v>
      </c>
      <c r="D42" s="269"/>
      <c r="E42" s="9" t="e">
        <f>#REF!</f>
        <v>#REF!</v>
      </c>
    </row>
    <row r="43" spans="1:5" x14ac:dyDescent="0.25">
      <c r="A43" s="3"/>
      <c r="B43" s="272" t="s">
        <v>45</v>
      </c>
      <c r="C43" s="270" t="s">
        <v>47</v>
      </c>
      <c r="D43" s="270"/>
      <c r="E43" s="10" t="e">
        <f>#REF!</f>
        <v>#REF!</v>
      </c>
    </row>
    <row r="44" spans="1:5" x14ac:dyDescent="0.25">
      <c r="A44" s="3"/>
      <c r="B44" s="272"/>
      <c r="C44" s="268" t="s">
        <v>48</v>
      </c>
      <c r="D44" s="268"/>
      <c r="E44" s="8" t="e">
        <f>#REF!</f>
        <v>#REF!</v>
      </c>
    </row>
    <row r="45" spans="1:5" x14ac:dyDescent="0.25">
      <c r="A45" s="3"/>
      <c r="B45" s="272"/>
      <c r="C45" s="268" t="s">
        <v>49</v>
      </c>
      <c r="D45" s="268"/>
      <c r="E45" s="8" t="e">
        <f>#REF!</f>
        <v>#REF!</v>
      </c>
    </row>
    <row r="46" spans="1:5" x14ac:dyDescent="0.25">
      <c r="A46" s="3"/>
      <c r="B46" s="272"/>
      <c r="C46" s="268" t="s">
        <v>50</v>
      </c>
      <c r="D46" s="268"/>
      <c r="E46" s="8" t="e">
        <f>#REF!</f>
        <v>#REF!</v>
      </c>
    </row>
    <row r="47" spans="1:5" x14ac:dyDescent="0.25">
      <c r="A47" s="3"/>
      <c r="B47" s="272"/>
      <c r="C47" s="270" t="s">
        <v>51</v>
      </c>
      <c r="D47" s="270"/>
      <c r="E47" s="10" t="e">
        <f>#REF!</f>
        <v>#REF!</v>
      </c>
    </row>
    <row r="48" spans="1:5" x14ac:dyDescent="0.25">
      <c r="A48" s="3"/>
      <c r="B48" s="272"/>
      <c r="C48" s="268" t="s">
        <v>52</v>
      </c>
      <c r="D48" s="268"/>
      <c r="E48" s="8" t="e">
        <f>#REF!</f>
        <v>#REF!</v>
      </c>
    </row>
    <row r="49" spans="1:5" x14ac:dyDescent="0.25">
      <c r="A49" s="3"/>
      <c r="B49" s="272"/>
      <c r="C49" s="268" t="s">
        <v>53</v>
      </c>
      <c r="D49" s="268"/>
      <c r="E49" s="8" t="e">
        <f>#REF!</f>
        <v>#REF!</v>
      </c>
    </row>
    <row r="50" spans="1:5" x14ac:dyDescent="0.25">
      <c r="A50" s="3"/>
      <c r="B50" s="272"/>
      <c r="C50" s="268" t="s">
        <v>54</v>
      </c>
      <c r="D50" s="268"/>
      <c r="E50" s="8" t="e">
        <f>#REF!</f>
        <v>#REF!</v>
      </c>
    </row>
    <row r="51" spans="1:5" x14ac:dyDescent="0.25">
      <c r="A51" s="3"/>
      <c r="B51" s="272"/>
      <c r="C51" s="268" t="s">
        <v>55</v>
      </c>
      <c r="D51" s="268"/>
      <c r="E51" s="8" t="e">
        <f>#REF!</f>
        <v>#REF!</v>
      </c>
    </row>
    <row r="52" spans="1:5" x14ac:dyDescent="0.25">
      <c r="A52" s="3"/>
      <c r="B52" s="272"/>
      <c r="C52" s="268" t="s">
        <v>56</v>
      </c>
      <c r="D52" s="268"/>
      <c r="E52" s="8" t="e">
        <f>#REF!</f>
        <v>#REF!</v>
      </c>
    </row>
    <row r="53" spans="1:5" x14ac:dyDescent="0.25">
      <c r="A53" s="3"/>
      <c r="B53" s="272"/>
      <c r="C53" s="270" t="s">
        <v>57</v>
      </c>
      <c r="D53" s="270"/>
      <c r="E53" s="10" t="e">
        <f>#REF!</f>
        <v>#REF!</v>
      </c>
    </row>
    <row r="54" spans="1:5" x14ac:dyDescent="0.25">
      <c r="A54" s="3"/>
      <c r="B54" s="272"/>
      <c r="C54" s="268" t="s">
        <v>58</v>
      </c>
      <c r="D54" s="268"/>
      <c r="E54" s="8" t="e">
        <f>#REF!</f>
        <v>#REF!</v>
      </c>
    </row>
    <row r="55" spans="1:5" x14ac:dyDescent="0.25">
      <c r="A55" s="3"/>
      <c r="B55" s="272"/>
      <c r="C55" s="268" t="s">
        <v>59</v>
      </c>
      <c r="D55" s="268"/>
      <c r="E55" s="8" t="e">
        <f>#REF!</f>
        <v>#REF!</v>
      </c>
    </row>
    <row r="56" spans="1:5" ht="15.75" thickBot="1" x14ac:dyDescent="0.3">
      <c r="A56" s="3"/>
      <c r="B56" s="272"/>
      <c r="C56" s="269" t="s">
        <v>60</v>
      </c>
      <c r="D56" s="269"/>
      <c r="E56" s="9" t="e">
        <f>#REF!</f>
        <v>#REF!</v>
      </c>
    </row>
    <row r="57" spans="1:5" ht="15.75" thickBot="1" x14ac:dyDescent="0.3">
      <c r="A57" s="3"/>
      <c r="B57" s="2"/>
      <c r="C57" s="269" t="s">
        <v>61</v>
      </c>
      <c r="D57" s="269"/>
      <c r="E57" s="9" t="e">
        <f>#REF!</f>
        <v>#REF!</v>
      </c>
    </row>
    <row r="58" spans="1:5" x14ac:dyDescent="0.25">
      <c r="A58" s="3"/>
      <c r="B58" s="2"/>
      <c r="C58" s="278" t="s">
        <v>3</v>
      </c>
      <c r="D58" s="278"/>
      <c r="E58" s="1">
        <v>2012</v>
      </c>
    </row>
    <row r="59" spans="1:5" x14ac:dyDescent="0.25">
      <c r="A59" s="274" t="s">
        <v>66</v>
      </c>
      <c r="B59" s="272" t="s">
        <v>6</v>
      </c>
      <c r="C59" s="268" t="s">
        <v>8</v>
      </c>
      <c r="D59" s="268"/>
      <c r="E59" s="8" t="e">
        <f>#REF!</f>
        <v>#REF!</v>
      </c>
    </row>
    <row r="60" spans="1:5" x14ac:dyDescent="0.25">
      <c r="A60" s="274"/>
      <c r="B60" s="272"/>
      <c r="C60" s="268" t="s">
        <v>10</v>
      </c>
      <c r="D60" s="268"/>
      <c r="E60" s="8" t="e">
        <f>#REF!</f>
        <v>#REF!</v>
      </c>
    </row>
    <row r="61" spans="1:5" x14ac:dyDescent="0.25">
      <c r="A61" s="274"/>
      <c r="B61" s="272"/>
      <c r="C61" s="268" t="s">
        <v>12</v>
      </c>
      <c r="D61" s="268"/>
      <c r="E61" s="8" t="e">
        <f>#REF!</f>
        <v>#REF!</v>
      </c>
    </row>
    <row r="62" spans="1:5" x14ac:dyDescent="0.25">
      <c r="A62" s="274"/>
      <c r="B62" s="272"/>
      <c r="C62" s="268" t="s">
        <v>14</v>
      </c>
      <c r="D62" s="268"/>
      <c r="E62" s="8" t="e">
        <f>#REF!</f>
        <v>#REF!</v>
      </c>
    </row>
    <row r="63" spans="1:5" x14ac:dyDescent="0.25">
      <c r="A63" s="274"/>
      <c r="B63" s="272"/>
      <c r="C63" s="268" t="s">
        <v>16</v>
      </c>
      <c r="D63" s="268"/>
      <c r="E63" s="8" t="e">
        <f>#REF!</f>
        <v>#REF!</v>
      </c>
    </row>
    <row r="64" spans="1:5" x14ac:dyDescent="0.25">
      <c r="A64" s="274"/>
      <c r="B64" s="272"/>
      <c r="C64" s="268" t="s">
        <v>18</v>
      </c>
      <c r="D64" s="268"/>
      <c r="E64" s="8" t="e">
        <f>#REF!</f>
        <v>#REF!</v>
      </c>
    </row>
    <row r="65" spans="1:5" x14ac:dyDescent="0.25">
      <c r="A65" s="274"/>
      <c r="B65" s="272"/>
      <c r="C65" s="268" t="s">
        <v>20</v>
      </c>
      <c r="D65" s="268"/>
      <c r="E65" s="8" t="e">
        <f>#REF!</f>
        <v>#REF!</v>
      </c>
    </row>
    <row r="66" spans="1:5" ht="15.75" thickBot="1" x14ac:dyDescent="0.3">
      <c r="A66" s="274"/>
      <c r="B66" s="4"/>
      <c r="C66" s="269" t="s">
        <v>23</v>
      </c>
      <c r="D66" s="269"/>
      <c r="E66" s="9" t="e">
        <f>#REF!</f>
        <v>#REF!</v>
      </c>
    </row>
    <row r="67" spans="1:5" x14ac:dyDescent="0.25">
      <c r="A67" s="274"/>
      <c r="B67" s="272" t="s">
        <v>25</v>
      </c>
      <c r="C67" s="268" t="s">
        <v>27</v>
      </c>
      <c r="D67" s="268"/>
      <c r="E67" s="8" t="e">
        <f>#REF!</f>
        <v>#REF!</v>
      </c>
    </row>
    <row r="68" spans="1:5" x14ac:dyDescent="0.25">
      <c r="A68" s="274"/>
      <c r="B68" s="272"/>
      <c r="C68" s="268" t="s">
        <v>29</v>
      </c>
      <c r="D68" s="268"/>
      <c r="E68" s="8" t="e">
        <f>#REF!</f>
        <v>#REF!</v>
      </c>
    </row>
    <row r="69" spans="1:5" x14ac:dyDescent="0.25">
      <c r="A69" s="274"/>
      <c r="B69" s="272"/>
      <c r="C69" s="268" t="s">
        <v>31</v>
      </c>
      <c r="D69" s="268"/>
      <c r="E69" s="8" t="e">
        <f>#REF!</f>
        <v>#REF!</v>
      </c>
    </row>
    <row r="70" spans="1:5" x14ac:dyDescent="0.25">
      <c r="A70" s="274"/>
      <c r="B70" s="272"/>
      <c r="C70" s="268" t="s">
        <v>33</v>
      </c>
      <c r="D70" s="268"/>
      <c r="E70" s="8" t="e">
        <f>#REF!</f>
        <v>#REF!</v>
      </c>
    </row>
    <row r="71" spans="1:5" x14ac:dyDescent="0.25">
      <c r="A71" s="274"/>
      <c r="B71" s="272"/>
      <c r="C71" s="268" t="s">
        <v>35</v>
      </c>
      <c r="D71" s="268"/>
      <c r="E71" s="8" t="e">
        <f>#REF!</f>
        <v>#REF!</v>
      </c>
    </row>
    <row r="72" spans="1:5" x14ac:dyDescent="0.25">
      <c r="A72" s="274"/>
      <c r="B72" s="272"/>
      <c r="C72" s="268" t="s">
        <v>37</v>
      </c>
      <c r="D72" s="268"/>
      <c r="E72" s="8" t="e">
        <f>#REF!</f>
        <v>#REF!</v>
      </c>
    </row>
    <row r="73" spans="1:5" x14ac:dyDescent="0.25">
      <c r="A73" s="274"/>
      <c r="B73" s="272"/>
      <c r="C73" s="268" t="s">
        <v>39</v>
      </c>
      <c r="D73" s="268"/>
      <c r="E73" s="8" t="e">
        <f>#REF!</f>
        <v>#REF!</v>
      </c>
    </row>
    <row r="74" spans="1:5" x14ac:dyDescent="0.25">
      <c r="A74" s="274"/>
      <c r="B74" s="272"/>
      <c r="C74" s="268" t="s">
        <v>40</v>
      </c>
      <c r="D74" s="268"/>
      <c r="E74" s="8" t="e">
        <f>#REF!</f>
        <v>#REF!</v>
      </c>
    </row>
    <row r="75" spans="1:5" x14ac:dyDescent="0.25">
      <c r="A75" s="274"/>
      <c r="B75" s="272"/>
      <c r="C75" s="268" t="s">
        <v>42</v>
      </c>
      <c r="D75" s="268"/>
      <c r="E75" s="8" t="e">
        <f>#REF!</f>
        <v>#REF!</v>
      </c>
    </row>
    <row r="76" spans="1:5" ht="15.75" thickBot="1" x14ac:dyDescent="0.3">
      <c r="A76" s="274"/>
      <c r="B76" s="4"/>
      <c r="C76" s="269" t="s">
        <v>44</v>
      </c>
      <c r="D76" s="269"/>
      <c r="E76" s="9" t="e">
        <f>#REF!</f>
        <v>#REF!</v>
      </c>
    </row>
    <row r="77" spans="1:5" ht="15.75" thickBot="1" x14ac:dyDescent="0.3">
      <c r="A77" s="274"/>
      <c r="B77" s="2"/>
      <c r="C77" s="269" t="s">
        <v>46</v>
      </c>
      <c r="D77" s="269"/>
      <c r="E77" s="9" t="e">
        <f>#REF!</f>
        <v>#REF!</v>
      </c>
    </row>
    <row r="78" spans="1:5" x14ac:dyDescent="0.25">
      <c r="A78" s="274" t="s">
        <v>67</v>
      </c>
      <c r="B78" s="272" t="s">
        <v>7</v>
      </c>
      <c r="C78" s="268" t="s">
        <v>9</v>
      </c>
      <c r="D78" s="268"/>
      <c r="E78" s="8" t="e">
        <f>#REF!</f>
        <v>#REF!</v>
      </c>
    </row>
    <row r="79" spans="1:5" x14ac:dyDescent="0.25">
      <c r="A79" s="274"/>
      <c r="B79" s="272"/>
      <c r="C79" s="268" t="s">
        <v>11</v>
      </c>
      <c r="D79" s="268"/>
      <c r="E79" s="8" t="e">
        <f>#REF!</f>
        <v>#REF!</v>
      </c>
    </row>
    <row r="80" spans="1:5" x14ac:dyDescent="0.25">
      <c r="A80" s="274"/>
      <c r="B80" s="272"/>
      <c r="C80" s="268" t="s">
        <v>13</v>
      </c>
      <c r="D80" s="268"/>
      <c r="E80" s="8" t="e">
        <f>#REF!</f>
        <v>#REF!</v>
      </c>
    </row>
    <row r="81" spans="1:5" x14ac:dyDescent="0.25">
      <c r="A81" s="274"/>
      <c r="B81" s="272"/>
      <c r="C81" s="268" t="s">
        <v>15</v>
      </c>
      <c r="D81" s="268"/>
      <c r="E81" s="8" t="e">
        <f>#REF!</f>
        <v>#REF!</v>
      </c>
    </row>
    <row r="82" spans="1:5" x14ac:dyDescent="0.25">
      <c r="A82" s="274"/>
      <c r="B82" s="272"/>
      <c r="C82" s="268" t="s">
        <v>17</v>
      </c>
      <c r="D82" s="268"/>
      <c r="E82" s="8" t="e">
        <f>#REF!</f>
        <v>#REF!</v>
      </c>
    </row>
    <row r="83" spans="1:5" x14ac:dyDescent="0.25">
      <c r="A83" s="274"/>
      <c r="B83" s="272"/>
      <c r="C83" s="268" t="s">
        <v>19</v>
      </c>
      <c r="D83" s="268"/>
      <c r="E83" s="8" t="e">
        <f>#REF!</f>
        <v>#REF!</v>
      </c>
    </row>
    <row r="84" spans="1:5" x14ac:dyDescent="0.25">
      <c r="A84" s="274"/>
      <c r="B84" s="272"/>
      <c r="C84" s="268" t="s">
        <v>21</v>
      </c>
      <c r="D84" s="268"/>
      <c r="E84" s="8" t="e">
        <f>#REF!</f>
        <v>#REF!</v>
      </c>
    </row>
    <row r="85" spans="1:5" x14ac:dyDescent="0.25">
      <c r="A85" s="274"/>
      <c r="B85" s="272"/>
      <c r="C85" s="268" t="s">
        <v>22</v>
      </c>
      <c r="D85" s="268"/>
      <c r="E85" s="8" t="e">
        <f>#REF!</f>
        <v>#REF!</v>
      </c>
    </row>
    <row r="86" spans="1:5" ht="15.75" thickBot="1" x14ac:dyDescent="0.3">
      <c r="A86" s="274"/>
      <c r="B86" s="4"/>
      <c r="C86" s="269" t="s">
        <v>24</v>
      </c>
      <c r="D86" s="269"/>
      <c r="E86" s="9" t="e">
        <f>#REF!</f>
        <v>#REF!</v>
      </c>
    </row>
    <row r="87" spans="1:5" x14ac:dyDescent="0.25">
      <c r="A87" s="274"/>
      <c r="B87" s="272" t="s">
        <v>26</v>
      </c>
      <c r="C87" s="268" t="s">
        <v>28</v>
      </c>
      <c r="D87" s="268"/>
      <c r="E87" s="8" t="e">
        <f>#REF!</f>
        <v>#REF!</v>
      </c>
    </row>
    <row r="88" spans="1:5" x14ac:dyDescent="0.25">
      <c r="A88" s="274"/>
      <c r="B88" s="272"/>
      <c r="C88" s="268" t="s">
        <v>30</v>
      </c>
      <c r="D88" s="268"/>
      <c r="E88" s="8" t="e">
        <f>#REF!</f>
        <v>#REF!</v>
      </c>
    </row>
    <row r="89" spans="1:5" x14ac:dyDescent="0.25">
      <c r="A89" s="274"/>
      <c r="B89" s="272"/>
      <c r="C89" s="268" t="s">
        <v>32</v>
      </c>
      <c r="D89" s="268"/>
      <c r="E89" s="8" t="e">
        <f>#REF!</f>
        <v>#REF!</v>
      </c>
    </row>
    <row r="90" spans="1:5" x14ac:dyDescent="0.25">
      <c r="A90" s="274"/>
      <c r="B90" s="272"/>
      <c r="C90" s="268" t="s">
        <v>34</v>
      </c>
      <c r="D90" s="268"/>
      <c r="E90" s="8" t="e">
        <f>#REF!</f>
        <v>#REF!</v>
      </c>
    </row>
    <row r="91" spans="1:5" x14ac:dyDescent="0.25">
      <c r="A91" s="274"/>
      <c r="B91" s="272"/>
      <c r="C91" s="268" t="s">
        <v>36</v>
      </c>
      <c r="D91" s="268"/>
      <c r="E91" s="8" t="e">
        <f>#REF!</f>
        <v>#REF!</v>
      </c>
    </row>
    <row r="92" spans="1:5" x14ac:dyDescent="0.25">
      <c r="A92" s="274"/>
      <c r="B92" s="272"/>
      <c r="C92" s="268" t="s">
        <v>38</v>
      </c>
      <c r="D92" s="268"/>
      <c r="E92" s="8" t="e">
        <f>#REF!</f>
        <v>#REF!</v>
      </c>
    </row>
    <row r="93" spans="1:5" ht="15.75" thickBot="1" x14ac:dyDescent="0.3">
      <c r="A93" s="274"/>
      <c r="B93" s="2"/>
      <c r="C93" s="269" t="s">
        <v>41</v>
      </c>
      <c r="D93" s="269"/>
      <c r="E93" s="9" t="e">
        <f>#REF!</f>
        <v>#REF!</v>
      </c>
    </row>
    <row r="94" spans="1:5" ht="15.75" thickBot="1" x14ac:dyDescent="0.3">
      <c r="A94" s="274"/>
      <c r="B94" s="2"/>
      <c r="C94" s="269" t="s">
        <v>43</v>
      </c>
      <c r="D94" s="269"/>
      <c r="E94" s="9" t="e">
        <f>#REF!</f>
        <v>#REF!</v>
      </c>
    </row>
    <row r="95" spans="1:5" x14ac:dyDescent="0.25">
      <c r="A95" s="3"/>
      <c r="B95" s="272" t="s">
        <v>45</v>
      </c>
      <c r="C95" s="270" t="s">
        <v>47</v>
      </c>
      <c r="D95" s="270"/>
      <c r="E95" s="10" t="e">
        <f>#REF!</f>
        <v>#REF!</v>
      </c>
    </row>
    <row r="96" spans="1:5" x14ac:dyDescent="0.25">
      <c r="A96" s="3"/>
      <c r="B96" s="272"/>
      <c r="C96" s="268" t="s">
        <v>48</v>
      </c>
      <c r="D96" s="268"/>
      <c r="E96" s="8" t="e">
        <f>#REF!</f>
        <v>#REF!</v>
      </c>
    </row>
    <row r="97" spans="1:5" x14ac:dyDescent="0.25">
      <c r="A97" s="3"/>
      <c r="B97" s="272"/>
      <c r="C97" s="268" t="s">
        <v>49</v>
      </c>
      <c r="D97" s="268"/>
      <c r="E97" s="8" t="e">
        <f>#REF!</f>
        <v>#REF!</v>
      </c>
    </row>
    <row r="98" spans="1:5" x14ac:dyDescent="0.25">
      <c r="A98" s="3"/>
      <c r="B98" s="272"/>
      <c r="C98" s="268" t="s">
        <v>50</v>
      </c>
      <c r="D98" s="268"/>
      <c r="E98" s="8" t="e">
        <f>#REF!</f>
        <v>#REF!</v>
      </c>
    </row>
    <row r="99" spans="1:5" x14ac:dyDescent="0.25">
      <c r="A99" s="3"/>
      <c r="B99" s="272"/>
      <c r="C99" s="270" t="s">
        <v>51</v>
      </c>
      <c r="D99" s="270"/>
      <c r="E99" s="10" t="e">
        <f>#REF!</f>
        <v>#REF!</v>
      </c>
    </row>
    <row r="100" spans="1:5" x14ac:dyDescent="0.25">
      <c r="A100" s="3"/>
      <c r="B100" s="272"/>
      <c r="C100" s="268" t="s">
        <v>52</v>
      </c>
      <c r="D100" s="268"/>
      <c r="E100" s="8" t="e">
        <f>#REF!</f>
        <v>#REF!</v>
      </c>
    </row>
    <row r="101" spans="1:5" x14ac:dyDescent="0.25">
      <c r="A101" s="3"/>
      <c r="B101" s="272"/>
      <c r="C101" s="268" t="s">
        <v>53</v>
      </c>
      <c r="D101" s="268"/>
      <c r="E101" s="8" t="e">
        <f>#REF!</f>
        <v>#REF!</v>
      </c>
    </row>
    <row r="102" spans="1:5" x14ac:dyDescent="0.25">
      <c r="A102" s="3"/>
      <c r="B102" s="272"/>
      <c r="C102" s="268" t="s">
        <v>54</v>
      </c>
      <c r="D102" s="268"/>
      <c r="E102" s="8" t="e">
        <f>#REF!</f>
        <v>#REF!</v>
      </c>
    </row>
    <row r="103" spans="1:5" x14ac:dyDescent="0.25">
      <c r="A103" s="3"/>
      <c r="B103" s="272"/>
      <c r="C103" s="268" t="s">
        <v>55</v>
      </c>
      <c r="D103" s="268"/>
      <c r="E103" s="8" t="e">
        <f>#REF!</f>
        <v>#REF!</v>
      </c>
    </row>
    <row r="104" spans="1:5" x14ac:dyDescent="0.25">
      <c r="A104" s="3"/>
      <c r="B104" s="272"/>
      <c r="C104" s="268" t="s">
        <v>56</v>
      </c>
      <c r="D104" s="268"/>
      <c r="E104" s="8" t="e">
        <f>#REF!</f>
        <v>#REF!</v>
      </c>
    </row>
    <row r="105" spans="1:5" x14ac:dyDescent="0.25">
      <c r="A105" s="3"/>
      <c r="B105" s="272"/>
      <c r="C105" s="270" t="s">
        <v>57</v>
      </c>
      <c r="D105" s="270"/>
      <c r="E105" s="10" t="e">
        <f>#REF!</f>
        <v>#REF!</v>
      </c>
    </row>
    <row r="106" spans="1:5" x14ac:dyDescent="0.25">
      <c r="A106" s="3"/>
      <c r="B106" s="272"/>
      <c r="C106" s="268" t="s">
        <v>58</v>
      </c>
      <c r="D106" s="268"/>
      <c r="E106" s="8" t="e">
        <f>#REF!</f>
        <v>#REF!</v>
      </c>
    </row>
    <row r="107" spans="1:5" x14ac:dyDescent="0.25">
      <c r="A107" s="3"/>
      <c r="B107" s="272"/>
      <c r="C107" s="268" t="s">
        <v>59</v>
      </c>
      <c r="D107" s="268"/>
      <c r="E107" s="8" t="e">
        <f>#REF!</f>
        <v>#REF!</v>
      </c>
    </row>
    <row r="108" spans="1:5" ht="15.75" thickBot="1" x14ac:dyDescent="0.3">
      <c r="A108" s="3"/>
      <c r="B108" s="272"/>
      <c r="C108" s="269" t="s">
        <v>60</v>
      </c>
      <c r="D108" s="269"/>
      <c r="E108" s="9" t="e">
        <f>#REF!</f>
        <v>#REF!</v>
      </c>
    </row>
    <row r="109" spans="1:5" ht="15.75" thickBot="1" x14ac:dyDescent="0.3">
      <c r="A109" s="3"/>
      <c r="B109" s="2"/>
      <c r="C109" s="269" t="s">
        <v>61</v>
      </c>
      <c r="D109" s="269"/>
      <c r="E109" s="9" t="e">
        <f>#REF!</f>
        <v>#REF!</v>
      </c>
    </row>
    <row r="110" spans="1:5" x14ac:dyDescent="0.25">
      <c r="A110" s="3"/>
      <c r="B110" s="2"/>
      <c r="C110" s="27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6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6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67"/>
      <c r="D113" s="5" t="s">
        <v>63</v>
      </c>
      <c r="E113" s="10" t="e">
        <f>#REF!</f>
        <v>#REF!</v>
      </c>
    </row>
    <row r="114" spans="1:5" x14ac:dyDescent="0.25">
      <c r="A114" s="273" t="s">
        <v>0</v>
      </c>
      <c r="B114" s="273"/>
      <c r="C114" s="273"/>
      <c r="D114" s="273"/>
      <c r="E114" s="13" t="e">
        <f>#REF!</f>
        <v>#REF!</v>
      </c>
    </row>
    <row r="115" spans="1:5" x14ac:dyDescent="0.25">
      <c r="A115" s="273" t="s">
        <v>2</v>
      </c>
      <c r="B115" s="273"/>
      <c r="C115" s="273"/>
      <c r="D115" s="273"/>
      <c r="E115" s="13" t="e">
        <f>#REF!</f>
        <v>#REF!</v>
      </c>
    </row>
    <row r="116" spans="1:5" x14ac:dyDescent="0.25">
      <c r="A116" s="273" t="s">
        <v>1</v>
      </c>
      <c r="B116" s="273"/>
      <c r="C116" s="273"/>
      <c r="D116" s="273"/>
      <c r="E116" s="14"/>
    </row>
    <row r="117" spans="1:5" x14ac:dyDescent="0.25">
      <c r="A117" s="273" t="s">
        <v>70</v>
      </c>
      <c r="B117" s="273"/>
      <c r="C117" s="273"/>
      <c r="D117" s="273"/>
      <c r="E117" t="s">
        <v>69</v>
      </c>
    </row>
    <row r="118" spans="1:5" x14ac:dyDescent="0.25">
      <c r="B118" s="275" t="s">
        <v>64</v>
      </c>
      <c r="C118" s="270" t="s">
        <v>4</v>
      </c>
      <c r="D118" s="270"/>
      <c r="E118" s="11" t="e">
        <f>#REF!</f>
        <v>#REF!</v>
      </c>
    </row>
    <row r="119" spans="1:5" x14ac:dyDescent="0.25">
      <c r="B119" s="275"/>
      <c r="C119" s="270" t="s">
        <v>6</v>
      </c>
      <c r="D119" s="270"/>
      <c r="E119" s="11" t="e">
        <f>#REF!</f>
        <v>#REF!</v>
      </c>
    </row>
    <row r="120" spans="1:5" x14ac:dyDescent="0.25">
      <c r="B120" s="275"/>
      <c r="C120" s="268" t="s">
        <v>8</v>
      </c>
      <c r="D120" s="268"/>
      <c r="E120" s="12" t="e">
        <f>#REF!</f>
        <v>#REF!</v>
      </c>
    </row>
    <row r="121" spans="1:5" x14ac:dyDescent="0.25">
      <c r="B121" s="275"/>
      <c r="C121" s="268" t="s">
        <v>10</v>
      </c>
      <c r="D121" s="268"/>
      <c r="E121" s="12" t="e">
        <f>#REF!</f>
        <v>#REF!</v>
      </c>
    </row>
    <row r="122" spans="1:5" x14ac:dyDescent="0.25">
      <c r="B122" s="275"/>
      <c r="C122" s="268" t="s">
        <v>12</v>
      </c>
      <c r="D122" s="268"/>
      <c r="E122" s="12" t="e">
        <f>#REF!</f>
        <v>#REF!</v>
      </c>
    </row>
    <row r="123" spans="1:5" x14ac:dyDescent="0.25">
      <c r="B123" s="275"/>
      <c r="C123" s="268" t="s">
        <v>14</v>
      </c>
      <c r="D123" s="268"/>
      <c r="E123" s="12" t="e">
        <f>#REF!</f>
        <v>#REF!</v>
      </c>
    </row>
    <row r="124" spans="1:5" x14ac:dyDescent="0.25">
      <c r="B124" s="275"/>
      <c r="C124" s="268" t="s">
        <v>16</v>
      </c>
      <c r="D124" s="268"/>
      <c r="E124" s="12" t="e">
        <f>#REF!</f>
        <v>#REF!</v>
      </c>
    </row>
    <row r="125" spans="1:5" x14ac:dyDescent="0.25">
      <c r="B125" s="275"/>
      <c r="C125" s="268" t="s">
        <v>18</v>
      </c>
      <c r="D125" s="268"/>
      <c r="E125" s="12" t="e">
        <f>#REF!</f>
        <v>#REF!</v>
      </c>
    </row>
    <row r="126" spans="1:5" x14ac:dyDescent="0.25">
      <c r="B126" s="275"/>
      <c r="C126" s="268" t="s">
        <v>20</v>
      </c>
      <c r="D126" s="268"/>
      <c r="E126" s="12" t="e">
        <f>#REF!</f>
        <v>#REF!</v>
      </c>
    </row>
    <row r="127" spans="1:5" x14ac:dyDescent="0.25">
      <c r="B127" s="275"/>
      <c r="C127" s="270" t="s">
        <v>25</v>
      </c>
      <c r="D127" s="270"/>
      <c r="E127" s="11" t="e">
        <f>#REF!</f>
        <v>#REF!</v>
      </c>
    </row>
    <row r="128" spans="1:5" x14ac:dyDescent="0.25">
      <c r="B128" s="275"/>
      <c r="C128" s="268" t="s">
        <v>27</v>
      </c>
      <c r="D128" s="268"/>
      <c r="E128" s="12" t="e">
        <f>#REF!</f>
        <v>#REF!</v>
      </c>
    </row>
    <row r="129" spans="2:5" x14ac:dyDescent="0.25">
      <c r="B129" s="275"/>
      <c r="C129" s="268" t="s">
        <v>29</v>
      </c>
      <c r="D129" s="268"/>
      <c r="E129" s="12" t="e">
        <f>#REF!</f>
        <v>#REF!</v>
      </c>
    </row>
    <row r="130" spans="2:5" x14ac:dyDescent="0.25">
      <c r="B130" s="275"/>
      <c r="C130" s="268" t="s">
        <v>31</v>
      </c>
      <c r="D130" s="268"/>
      <c r="E130" s="12" t="e">
        <f>#REF!</f>
        <v>#REF!</v>
      </c>
    </row>
    <row r="131" spans="2:5" x14ac:dyDescent="0.25">
      <c r="B131" s="275"/>
      <c r="C131" s="268" t="s">
        <v>33</v>
      </c>
      <c r="D131" s="268"/>
      <c r="E131" s="12" t="e">
        <f>#REF!</f>
        <v>#REF!</v>
      </c>
    </row>
    <row r="132" spans="2:5" x14ac:dyDescent="0.25">
      <c r="B132" s="275"/>
      <c r="C132" s="268" t="s">
        <v>35</v>
      </c>
      <c r="D132" s="268"/>
      <c r="E132" s="12" t="e">
        <f>#REF!</f>
        <v>#REF!</v>
      </c>
    </row>
    <row r="133" spans="2:5" x14ac:dyDescent="0.25">
      <c r="B133" s="275"/>
      <c r="C133" s="268" t="s">
        <v>37</v>
      </c>
      <c r="D133" s="268"/>
      <c r="E133" s="12" t="e">
        <f>#REF!</f>
        <v>#REF!</v>
      </c>
    </row>
    <row r="134" spans="2:5" x14ac:dyDescent="0.25">
      <c r="B134" s="275"/>
      <c r="C134" s="268" t="s">
        <v>39</v>
      </c>
      <c r="D134" s="268"/>
      <c r="E134" s="12" t="e">
        <f>#REF!</f>
        <v>#REF!</v>
      </c>
    </row>
    <row r="135" spans="2:5" x14ac:dyDescent="0.25">
      <c r="B135" s="275"/>
      <c r="C135" s="268" t="s">
        <v>40</v>
      </c>
      <c r="D135" s="268"/>
      <c r="E135" s="12" t="e">
        <f>#REF!</f>
        <v>#REF!</v>
      </c>
    </row>
    <row r="136" spans="2:5" x14ac:dyDescent="0.25">
      <c r="B136" s="275"/>
      <c r="C136" s="268" t="s">
        <v>42</v>
      </c>
      <c r="D136" s="268"/>
      <c r="E136" s="12" t="e">
        <f>#REF!</f>
        <v>#REF!</v>
      </c>
    </row>
    <row r="137" spans="2:5" x14ac:dyDescent="0.25">
      <c r="B137" s="275"/>
      <c r="C137" s="270" t="s">
        <v>5</v>
      </c>
      <c r="D137" s="270"/>
      <c r="E137" s="11" t="e">
        <f>#REF!</f>
        <v>#REF!</v>
      </c>
    </row>
    <row r="138" spans="2:5" x14ac:dyDescent="0.25">
      <c r="B138" s="275"/>
      <c r="C138" s="270" t="s">
        <v>7</v>
      </c>
      <c r="D138" s="270"/>
      <c r="E138" s="11" t="e">
        <f>#REF!</f>
        <v>#REF!</v>
      </c>
    </row>
    <row r="139" spans="2:5" x14ac:dyDescent="0.25">
      <c r="B139" s="275"/>
      <c r="C139" s="268" t="s">
        <v>9</v>
      </c>
      <c r="D139" s="268"/>
      <c r="E139" s="12" t="e">
        <f>#REF!</f>
        <v>#REF!</v>
      </c>
    </row>
    <row r="140" spans="2:5" x14ac:dyDescent="0.25">
      <c r="B140" s="275"/>
      <c r="C140" s="268" t="s">
        <v>11</v>
      </c>
      <c r="D140" s="268"/>
      <c r="E140" s="12" t="e">
        <f>#REF!</f>
        <v>#REF!</v>
      </c>
    </row>
    <row r="141" spans="2:5" x14ac:dyDescent="0.25">
      <c r="B141" s="275"/>
      <c r="C141" s="268" t="s">
        <v>13</v>
      </c>
      <c r="D141" s="268"/>
      <c r="E141" s="12" t="e">
        <f>#REF!</f>
        <v>#REF!</v>
      </c>
    </row>
    <row r="142" spans="2:5" x14ac:dyDescent="0.25">
      <c r="B142" s="275"/>
      <c r="C142" s="268" t="s">
        <v>15</v>
      </c>
      <c r="D142" s="268"/>
      <c r="E142" s="12" t="e">
        <f>#REF!</f>
        <v>#REF!</v>
      </c>
    </row>
    <row r="143" spans="2:5" x14ac:dyDescent="0.25">
      <c r="B143" s="275"/>
      <c r="C143" s="268" t="s">
        <v>17</v>
      </c>
      <c r="D143" s="268"/>
      <c r="E143" s="12" t="e">
        <f>#REF!</f>
        <v>#REF!</v>
      </c>
    </row>
    <row r="144" spans="2:5" x14ac:dyDescent="0.25">
      <c r="B144" s="275"/>
      <c r="C144" s="268" t="s">
        <v>19</v>
      </c>
      <c r="D144" s="268"/>
      <c r="E144" s="12" t="e">
        <f>#REF!</f>
        <v>#REF!</v>
      </c>
    </row>
    <row r="145" spans="2:5" x14ac:dyDescent="0.25">
      <c r="B145" s="275"/>
      <c r="C145" s="268" t="s">
        <v>21</v>
      </c>
      <c r="D145" s="268"/>
      <c r="E145" s="12" t="e">
        <f>#REF!</f>
        <v>#REF!</v>
      </c>
    </row>
    <row r="146" spans="2:5" x14ac:dyDescent="0.25">
      <c r="B146" s="275"/>
      <c r="C146" s="268" t="s">
        <v>22</v>
      </c>
      <c r="D146" s="268"/>
      <c r="E146" s="12" t="e">
        <f>#REF!</f>
        <v>#REF!</v>
      </c>
    </row>
    <row r="147" spans="2:5" x14ac:dyDescent="0.25">
      <c r="B147" s="275"/>
      <c r="C147" s="277" t="s">
        <v>26</v>
      </c>
      <c r="D147" s="277"/>
      <c r="E147" s="11" t="e">
        <f>#REF!</f>
        <v>#REF!</v>
      </c>
    </row>
    <row r="148" spans="2:5" x14ac:dyDescent="0.25">
      <c r="B148" s="275"/>
      <c r="C148" s="268" t="s">
        <v>28</v>
      </c>
      <c r="D148" s="268"/>
      <c r="E148" s="12" t="e">
        <f>#REF!</f>
        <v>#REF!</v>
      </c>
    </row>
    <row r="149" spans="2:5" x14ac:dyDescent="0.25">
      <c r="B149" s="275"/>
      <c r="C149" s="268" t="s">
        <v>30</v>
      </c>
      <c r="D149" s="268"/>
      <c r="E149" s="12" t="e">
        <f>#REF!</f>
        <v>#REF!</v>
      </c>
    </row>
    <row r="150" spans="2:5" x14ac:dyDescent="0.25">
      <c r="B150" s="275"/>
      <c r="C150" s="268" t="s">
        <v>32</v>
      </c>
      <c r="D150" s="268"/>
      <c r="E150" s="12" t="e">
        <f>#REF!</f>
        <v>#REF!</v>
      </c>
    </row>
    <row r="151" spans="2:5" x14ac:dyDescent="0.25">
      <c r="B151" s="275"/>
      <c r="C151" s="268" t="s">
        <v>34</v>
      </c>
      <c r="D151" s="268"/>
      <c r="E151" s="12" t="e">
        <f>#REF!</f>
        <v>#REF!</v>
      </c>
    </row>
    <row r="152" spans="2:5" x14ac:dyDescent="0.25">
      <c r="B152" s="275"/>
      <c r="C152" s="268" t="s">
        <v>36</v>
      </c>
      <c r="D152" s="268"/>
      <c r="E152" s="12" t="e">
        <f>#REF!</f>
        <v>#REF!</v>
      </c>
    </row>
    <row r="153" spans="2:5" x14ac:dyDescent="0.25">
      <c r="B153" s="275"/>
      <c r="C153" s="268" t="s">
        <v>38</v>
      </c>
      <c r="D153" s="268"/>
      <c r="E153" s="12" t="e">
        <f>#REF!</f>
        <v>#REF!</v>
      </c>
    </row>
    <row r="154" spans="2:5" x14ac:dyDescent="0.25">
      <c r="B154" s="275"/>
      <c r="C154" s="270" t="s">
        <v>45</v>
      </c>
      <c r="D154" s="270"/>
      <c r="E154" s="11" t="e">
        <f>#REF!</f>
        <v>#REF!</v>
      </c>
    </row>
    <row r="155" spans="2:5" x14ac:dyDescent="0.25">
      <c r="B155" s="275"/>
      <c r="C155" s="270" t="s">
        <v>47</v>
      </c>
      <c r="D155" s="270"/>
      <c r="E155" s="11" t="e">
        <f>#REF!</f>
        <v>#REF!</v>
      </c>
    </row>
    <row r="156" spans="2:5" x14ac:dyDescent="0.25">
      <c r="B156" s="275"/>
      <c r="C156" s="268" t="s">
        <v>48</v>
      </c>
      <c r="D156" s="268"/>
      <c r="E156" s="12" t="e">
        <f>#REF!</f>
        <v>#REF!</v>
      </c>
    </row>
    <row r="157" spans="2:5" x14ac:dyDescent="0.25">
      <c r="B157" s="275"/>
      <c r="C157" s="268" t="s">
        <v>49</v>
      </c>
      <c r="D157" s="268"/>
      <c r="E157" s="12" t="e">
        <f>#REF!</f>
        <v>#REF!</v>
      </c>
    </row>
    <row r="158" spans="2:5" x14ac:dyDescent="0.25">
      <c r="B158" s="275"/>
      <c r="C158" s="268" t="s">
        <v>50</v>
      </c>
      <c r="D158" s="268"/>
      <c r="E158" s="12" t="e">
        <f>#REF!</f>
        <v>#REF!</v>
      </c>
    </row>
    <row r="159" spans="2:5" x14ac:dyDescent="0.25">
      <c r="B159" s="275"/>
      <c r="C159" s="270" t="s">
        <v>51</v>
      </c>
      <c r="D159" s="270"/>
      <c r="E159" s="11" t="e">
        <f>#REF!</f>
        <v>#REF!</v>
      </c>
    </row>
    <row r="160" spans="2:5" x14ac:dyDescent="0.25">
      <c r="B160" s="275"/>
      <c r="C160" s="268" t="s">
        <v>52</v>
      </c>
      <c r="D160" s="268"/>
      <c r="E160" s="12" t="e">
        <f>#REF!</f>
        <v>#REF!</v>
      </c>
    </row>
    <row r="161" spans="2:5" x14ac:dyDescent="0.25">
      <c r="B161" s="275"/>
      <c r="C161" s="268" t="s">
        <v>53</v>
      </c>
      <c r="D161" s="268"/>
      <c r="E161" s="12" t="e">
        <f>#REF!</f>
        <v>#REF!</v>
      </c>
    </row>
    <row r="162" spans="2:5" x14ac:dyDescent="0.25">
      <c r="B162" s="275"/>
      <c r="C162" s="268" t="s">
        <v>54</v>
      </c>
      <c r="D162" s="268"/>
      <c r="E162" s="12" t="e">
        <f>#REF!</f>
        <v>#REF!</v>
      </c>
    </row>
    <row r="163" spans="2:5" x14ac:dyDescent="0.25">
      <c r="B163" s="275"/>
      <c r="C163" s="268" t="s">
        <v>55</v>
      </c>
      <c r="D163" s="268"/>
      <c r="E163" s="12" t="e">
        <f>#REF!</f>
        <v>#REF!</v>
      </c>
    </row>
    <row r="164" spans="2:5" x14ac:dyDescent="0.25">
      <c r="B164" s="275"/>
      <c r="C164" s="268" t="s">
        <v>56</v>
      </c>
      <c r="D164" s="268"/>
      <c r="E164" s="12" t="e">
        <f>#REF!</f>
        <v>#REF!</v>
      </c>
    </row>
    <row r="165" spans="2:5" x14ac:dyDescent="0.25">
      <c r="B165" s="275"/>
      <c r="C165" s="270" t="s">
        <v>57</v>
      </c>
      <c r="D165" s="270"/>
      <c r="E165" s="11" t="e">
        <f>#REF!</f>
        <v>#REF!</v>
      </c>
    </row>
    <row r="166" spans="2:5" x14ac:dyDescent="0.25">
      <c r="B166" s="275"/>
      <c r="C166" s="268" t="s">
        <v>58</v>
      </c>
      <c r="D166" s="268"/>
      <c r="E166" s="12" t="e">
        <f>#REF!</f>
        <v>#REF!</v>
      </c>
    </row>
    <row r="167" spans="2:5" ht="15" customHeight="1" thickBot="1" x14ac:dyDescent="0.3">
      <c r="B167" s="276"/>
      <c r="C167" s="268" t="s">
        <v>59</v>
      </c>
      <c r="D167" s="268"/>
      <c r="E167" s="12" t="e">
        <f>#REF!</f>
        <v>#REF!</v>
      </c>
    </row>
    <row r="168" spans="2:5" x14ac:dyDescent="0.25">
      <c r="B168" s="275" t="s">
        <v>65</v>
      </c>
      <c r="C168" s="270" t="s">
        <v>4</v>
      </c>
      <c r="D168" s="270"/>
      <c r="E168" s="11" t="e">
        <f>#REF!</f>
        <v>#REF!</v>
      </c>
    </row>
    <row r="169" spans="2:5" ht="15" customHeight="1" x14ac:dyDescent="0.25">
      <c r="B169" s="275"/>
      <c r="C169" s="270" t="s">
        <v>6</v>
      </c>
      <c r="D169" s="270"/>
      <c r="E169" s="11" t="e">
        <f>#REF!</f>
        <v>#REF!</v>
      </c>
    </row>
    <row r="170" spans="2:5" ht="15" customHeight="1" x14ac:dyDescent="0.25">
      <c r="B170" s="275"/>
      <c r="C170" s="268" t="s">
        <v>8</v>
      </c>
      <c r="D170" s="268"/>
      <c r="E170" s="12" t="e">
        <f>#REF!</f>
        <v>#REF!</v>
      </c>
    </row>
    <row r="171" spans="2:5" ht="15" customHeight="1" x14ac:dyDescent="0.25">
      <c r="B171" s="275"/>
      <c r="C171" s="268" t="s">
        <v>10</v>
      </c>
      <c r="D171" s="268"/>
      <c r="E171" s="12" t="e">
        <f>#REF!</f>
        <v>#REF!</v>
      </c>
    </row>
    <row r="172" spans="2:5" x14ac:dyDescent="0.25">
      <c r="B172" s="275"/>
      <c r="C172" s="268" t="s">
        <v>12</v>
      </c>
      <c r="D172" s="268"/>
      <c r="E172" s="12" t="e">
        <f>#REF!</f>
        <v>#REF!</v>
      </c>
    </row>
    <row r="173" spans="2:5" x14ac:dyDescent="0.25">
      <c r="B173" s="275"/>
      <c r="C173" s="268" t="s">
        <v>14</v>
      </c>
      <c r="D173" s="268"/>
      <c r="E173" s="12" t="e">
        <f>#REF!</f>
        <v>#REF!</v>
      </c>
    </row>
    <row r="174" spans="2:5" ht="15" customHeight="1" x14ac:dyDescent="0.25">
      <c r="B174" s="275"/>
      <c r="C174" s="268" t="s">
        <v>16</v>
      </c>
      <c r="D174" s="268"/>
      <c r="E174" s="12" t="e">
        <f>#REF!</f>
        <v>#REF!</v>
      </c>
    </row>
    <row r="175" spans="2:5" ht="15" customHeight="1" x14ac:dyDescent="0.25">
      <c r="B175" s="275"/>
      <c r="C175" s="268" t="s">
        <v>18</v>
      </c>
      <c r="D175" s="268"/>
      <c r="E175" s="12" t="e">
        <f>#REF!</f>
        <v>#REF!</v>
      </c>
    </row>
    <row r="176" spans="2:5" x14ac:dyDescent="0.25">
      <c r="B176" s="275"/>
      <c r="C176" s="268" t="s">
        <v>20</v>
      </c>
      <c r="D176" s="268"/>
      <c r="E176" s="12" t="e">
        <f>#REF!</f>
        <v>#REF!</v>
      </c>
    </row>
    <row r="177" spans="2:5" ht="15" customHeight="1" x14ac:dyDescent="0.25">
      <c r="B177" s="275"/>
      <c r="C177" s="270" t="s">
        <v>25</v>
      </c>
      <c r="D177" s="270"/>
      <c r="E177" s="11" t="e">
        <f>#REF!</f>
        <v>#REF!</v>
      </c>
    </row>
    <row r="178" spans="2:5" x14ac:dyDescent="0.25">
      <c r="B178" s="275"/>
      <c r="C178" s="268" t="s">
        <v>27</v>
      </c>
      <c r="D178" s="268"/>
      <c r="E178" s="12" t="e">
        <f>#REF!</f>
        <v>#REF!</v>
      </c>
    </row>
    <row r="179" spans="2:5" ht="15" customHeight="1" x14ac:dyDescent="0.25">
      <c r="B179" s="275"/>
      <c r="C179" s="268" t="s">
        <v>29</v>
      </c>
      <c r="D179" s="268"/>
      <c r="E179" s="12" t="e">
        <f>#REF!</f>
        <v>#REF!</v>
      </c>
    </row>
    <row r="180" spans="2:5" ht="15" customHeight="1" x14ac:dyDescent="0.25">
      <c r="B180" s="275"/>
      <c r="C180" s="268" t="s">
        <v>31</v>
      </c>
      <c r="D180" s="268"/>
      <c r="E180" s="12" t="e">
        <f>#REF!</f>
        <v>#REF!</v>
      </c>
    </row>
    <row r="181" spans="2:5" ht="15" customHeight="1" x14ac:dyDescent="0.25">
      <c r="B181" s="275"/>
      <c r="C181" s="268" t="s">
        <v>33</v>
      </c>
      <c r="D181" s="268"/>
      <c r="E181" s="12" t="e">
        <f>#REF!</f>
        <v>#REF!</v>
      </c>
    </row>
    <row r="182" spans="2:5" ht="15" customHeight="1" x14ac:dyDescent="0.25">
      <c r="B182" s="275"/>
      <c r="C182" s="268" t="s">
        <v>35</v>
      </c>
      <c r="D182" s="268"/>
      <c r="E182" s="12" t="e">
        <f>#REF!</f>
        <v>#REF!</v>
      </c>
    </row>
    <row r="183" spans="2:5" ht="15" customHeight="1" x14ac:dyDescent="0.25">
      <c r="B183" s="275"/>
      <c r="C183" s="268" t="s">
        <v>37</v>
      </c>
      <c r="D183" s="268"/>
      <c r="E183" s="12" t="e">
        <f>#REF!</f>
        <v>#REF!</v>
      </c>
    </row>
    <row r="184" spans="2:5" ht="15" customHeight="1" x14ac:dyDescent="0.25">
      <c r="B184" s="275"/>
      <c r="C184" s="268" t="s">
        <v>39</v>
      </c>
      <c r="D184" s="268"/>
      <c r="E184" s="12" t="e">
        <f>#REF!</f>
        <v>#REF!</v>
      </c>
    </row>
    <row r="185" spans="2:5" ht="15" customHeight="1" x14ac:dyDescent="0.25">
      <c r="B185" s="275"/>
      <c r="C185" s="268" t="s">
        <v>40</v>
      </c>
      <c r="D185" s="268"/>
      <c r="E185" s="12" t="e">
        <f>#REF!</f>
        <v>#REF!</v>
      </c>
    </row>
    <row r="186" spans="2:5" ht="15" customHeight="1" x14ac:dyDescent="0.25">
      <c r="B186" s="275"/>
      <c r="C186" s="268" t="s">
        <v>42</v>
      </c>
      <c r="D186" s="268"/>
      <c r="E186" s="12" t="e">
        <f>#REF!</f>
        <v>#REF!</v>
      </c>
    </row>
    <row r="187" spans="2:5" ht="15" customHeight="1" x14ac:dyDescent="0.25">
      <c r="B187" s="275"/>
      <c r="C187" s="270" t="s">
        <v>5</v>
      </c>
      <c r="D187" s="270"/>
      <c r="E187" s="11" t="e">
        <f>#REF!</f>
        <v>#REF!</v>
      </c>
    </row>
    <row r="188" spans="2:5" x14ac:dyDescent="0.25">
      <c r="B188" s="275"/>
      <c r="C188" s="270" t="s">
        <v>7</v>
      </c>
      <c r="D188" s="270"/>
      <c r="E188" s="11" t="e">
        <f>#REF!</f>
        <v>#REF!</v>
      </c>
    </row>
    <row r="189" spans="2:5" x14ac:dyDescent="0.25">
      <c r="B189" s="275"/>
      <c r="C189" s="268" t="s">
        <v>9</v>
      </c>
      <c r="D189" s="268"/>
      <c r="E189" s="12" t="e">
        <f>#REF!</f>
        <v>#REF!</v>
      </c>
    </row>
    <row r="190" spans="2:5" x14ac:dyDescent="0.25">
      <c r="B190" s="275"/>
      <c r="C190" s="268" t="s">
        <v>11</v>
      </c>
      <c r="D190" s="268"/>
      <c r="E190" s="12" t="e">
        <f>#REF!</f>
        <v>#REF!</v>
      </c>
    </row>
    <row r="191" spans="2:5" ht="15" customHeight="1" x14ac:dyDescent="0.25">
      <c r="B191" s="275"/>
      <c r="C191" s="268" t="s">
        <v>13</v>
      </c>
      <c r="D191" s="268"/>
      <c r="E191" s="12" t="e">
        <f>#REF!</f>
        <v>#REF!</v>
      </c>
    </row>
    <row r="192" spans="2:5" x14ac:dyDescent="0.25">
      <c r="B192" s="275"/>
      <c r="C192" s="268" t="s">
        <v>15</v>
      </c>
      <c r="D192" s="268"/>
      <c r="E192" s="12" t="e">
        <f>#REF!</f>
        <v>#REF!</v>
      </c>
    </row>
    <row r="193" spans="2:5" ht="15" customHeight="1" x14ac:dyDescent="0.25">
      <c r="B193" s="275"/>
      <c r="C193" s="268" t="s">
        <v>17</v>
      </c>
      <c r="D193" s="268"/>
      <c r="E193" s="12" t="e">
        <f>#REF!</f>
        <v>#REF!</v>
      </c>
    </row>
    <row r="194" spans="2:5" ht="15" customHeight="1" x14ac:dyDescent="0.25">
      <c r="B194" s="275"/>
      <c r="C194" s="268" t="s">
        <v>19</v>
      </c>
      <c r="D194" s="268"/>
      <c r="E194" s="12" t="e">
        <f>#REF!</f>
        <v>#REF!</v>
      </c>
    </row>
    <row r="195" spans="2:5" ht="15" customHeight="1" x14ac:dyDescent="0.25">
      <c r="B195" s="275"/>
      <c r="C195" s="268" t="s">
        <v>21</v>
      </c>
      <c r="D195" s="268"/>
      <c r="E195" s="12" t="e">
        <f>#REF!</f>
        <v>#REF!</v>
      </c>
    </row>
    <row r="196" spans="2:5" ht="15" customHeight="1" x14ac:dyDescent="0.25">
      <c r="B196" s="275"/>
      <c r="C196" s="268" t="s">
        <v>22</v>
      </c>
      <c r="D196" s="268"/>
      <c r="E196" s="12" t="e">
        <f>#REF!</f>
        <v>#REF!</v>
      </c>
    </row>
    <row r="197" spans="2:5" ht="15" customHeight="1" x14ac:dyDescent="0.25">
      <c r="B197" s="275"/>
      <c r="C197" s="277" t="s">
        <v>26</v>
      </c>
      <c r="D197" s="277"/>
      <c r="E197" s="11" t="e">
        <f>#REF!</f>
        <v>#REF!</v>
      </c>
    </row>
    <row r="198" spans="2:5" ht="15" customHeight="1" x14ac:dyDescent="0.25">
      <c r="B198" s="275"/>
      <c r="C198" s="268" t="s">
        <v>28</v>
      </c>
      <c r="D198" s="268"/>
      <c r="E198" s="12" t="e">
        <f>#REF!</f>
        <v>#REF!</v>
      </c>
    </row>
    <row r="199" spans="2:5" ht="15" customHeight="1" x14ac:dyDescent="0.25">
      <c r="B199" s="275"/>
      <c r="C199" s="268" t="s">
        <v>30</v>
      </c>
      <c r="D199" s="268"/>
      <c r="E199" s="12" t="e">
        <f>#REF!</f>
        <v>#REF!</v>
      </c>
    </row>
    <row r="200" spans="2:5" ht="15" customHeight="1" x14ac:dyDescent="0.25">
      <c r="B200" s="275"/>
      <c r="C200" s="268" t="s">
        <v>32</v>
      </c>
      <c r="D200" s="268"/>
      <c r="E200" s="12" t="e">
        <f>#REF!</f>
        <v>#REF!</v>
      </c>
    </row>
    <row r="201" spans="2:5" x14ac:dyDescent="0.25">
      <c r="B201" s="275"/>
      <c r="C201" s="268" t="s">
        <v>34</v>
      </c>
      <c r="D201" s="268"/>
      <c r="E201" s="12" t="e">
        <f>#REF!</f>
        <v>#REF!</v>
      </c>
    </row>
    <row r="202" spans="2:5" ht="15" customHeight="1" x14ac:dyDescent="0.25">
      <c r="B202" s="275"/>
      <c r="C202" s="268" t="s">
        <v>36</v>
      </c>
      <c r="D202" s="268"/>
      <c r="E202" s="12" t="e">
        <f>#REF!</f>
        <v>#REF!</v>
      </c>
    </row>
    <row r="203" spans="2:5" x14ac:dyDescent="0.25">
      <c r="B203" s="275"/>
      <c r="C203" s="268" t="s">
        <v>38</v>
      </c>
      <c r="D203" s="268"/>
      <c r="E203" s="12" t="e">
        <f>#REF!</f>
        <v>#REF!</v>
      </c>
    </row>
    <row r="204" spans="2:5" ht="15" customHeight="1" x14ac:dyDescent="0.25">
      <c r="B204" s="275"/>
      <c r="C204" s="270" t="s">
        <v>45</v>
      </c>
      <c r="D204" s="270"/>
      <c r="E204" s="11" t="e">
        <f>#REF!</f>
        <v>#REF!</v>
      </c>
    </row>
    <row r="205" spans="2:5" ht="15" customHeight="1" x14ac:dyDescent="0.25">
      <c r="B205" s="275"/>
      <c r="C205" s="270" t="s">
        <v>47</v>
      </c>
      <c r="D205" s="270"/>
      <c r="E205" s="11" t="e">
        <f>#REF!</f>
        <v>#REF!</v>
      </c>
    </row>
    <row r="206" spans="2:5" ht="15" customHeight="1" x14ac:dyDescent="0.25">
      <c r="B206" s="275"/>
      <c r="C206" s="268" t="s">
        <v>48</v>
      </c>
      <c r="D206" s="268"/>
      <c r="E206" s="12" t="e">
        <f>#REF!</f>
        <v>#REF!</v>
      </c>
    </row>
    <row r="207" spans="2:5" ht="15" customHeight="1" x14ac:dyDescent="0.25">
      <c r="B207" s="275"/>
      <c r="C207" s="268" t="s">
        <v>49</v>
      </c>
      <c r="D207" s="268"/>
      <c r="E207" s="12" t="e">
        <f>#REF!</f>
        <v>#REF!</v>
      </c>
    </row>
    <row r="208" spans="2:5" ht="15" customHeight="1" x14ac:dyDescent="0.25">
      <c r="B208" s="275"/>
      <c r="C208" s="268" t="s">
        <v>50</v>
      </c>
      <c r="D208" s="268"/>
      <c r="E208" s="12" t="e">
        <f>#REF!</f>
        <v>#REF!</v>
      </c>
    </row>
    <row r="209" spans="2:5" ht="15" customHeight="1" x14ac:dyDescent="0.25">
      <c r="B209" s="275"/>
      <c r="C209" s="270" t="s">
        <v>51</v>
      </c>
      <c r="D209" s="270"/>
      <c r="E209" s="11" t="e">
        <f>#REF!</f>
        <v>#REF!</v>
      </c>
    </row>
    <row r="210" spans="2:5" x14ac:dyDescent="0.25">
      <c r="B210" s="275"/>
      <c r="C210" s="268" t="s">
        <v>52</v>
      </c>
      <c r="D210" s="268"/>
      <c r="E210" s="12" t="e">
        <f>#REF!</f>
        <v>#REF!</v>
      </c>
    </row>
    <row r="211" spans="2:5" ht="15" customHeight="1" x14ac:dyDescent="0.25">
      <c r="B211" s="275"/>
      <c r="C211" s="268" t="s">
        <v>53</v>
      </c>
      <c r="D211" s="268"/>
      <c r="E211" s="12" t="e">
        <f>#REF!</f>
        <v>#REF!</v>
      </c>
    </row>
    <row r="212" spans="2:5" x14ac:dyDescent="0.25">
      <c r="B212" s="275"/>
      <c r="C212" s="268" t="s">
        <v>54</v>
      </c>
      <c r="D212" s="268"/>
      <c r="E212" s="12" t="e">
        <f>#REF!</f>
        <v>#REF!</v>
      </c>
    </row>
    <row r="213" spans="2:5" ht="15" customHeight="1" x14ac:dyDescent="0.25">
      <c r="B213" s="275"/>
      <c r="C213" s="268" t="s">
        <v>55</v>
      </c>
      <c r="D213" s="268"/>
      <c r="E213" s="12" t="e">
        <f>#REF!</f>
        <v>#REF!</v>
      </c>
    </row>
    <row r="214" spans="2:5" x14ac:dyDescent="0.25">
      <c r="B214" s="275"/>
      <c r="C214" s="268" t="s">
        <v>56</v>
      </c>
      <c r="D214" s="268"/>
      <c r="E214" s="12" t="e">
        <f>#REF!</f>
        <v>#REF!</v>
      </c>
    </row>
    <row r="215" spans="2:5" x14ac:dyDescent="0.25">
      <c r="B215" s="275"/>
      <c r="C215" s="270" t="s">
        <v>57</v>
      </c>
      <c r="D215" s="270"/>
      <c r="E215" s="11" t="e">
        <f>#REF!</f>
        <v>#REF!</v>
      </c>
    </row>
    <row r="216" spans="2:5" x14ac:dyDescent="0.25">
      <c r="B216" s="275"/>
      <c r="C216" s="268" t="s">
        <v>58</v>
      </c>
      <c r="D216" s="268"/>
      <c r="E216" s="12" t="e">
        <f>#REF!</f>
        <v>#REF!</v>
      </c>
    </row>
    <row r="217" spans="2:5" ht="15.75" thickBot="1" x14ac:dyDescent="0.3">
      <c r="B217" s="276"/>
      <c r="C217" s="268" t="s">
        <v>59</v>
      </c>
      <c r="D217" s="268"/>
      <c r="E217" s="12" t="e">
        <f>#REF!</f>
        <v>#REF!</v>
      </c>
    </row>
    <row r="218" spans="2:5" x14ac:dyDescent="0.25">
      <c r="C218" s="271" t="s">
        <v>72</v>
      </c>
      <c r="D218" s="5" t="s">
        <v>62</v>
      </c>
      <c r="E218" s="15" t="e">
        <f>#REF!</f>
        <v>#REF!</v>
      </c>
    </row>
    <row r="219" spans="2:5" x14ac:dyDescent="0.25">
      <c r="C219" s="267"/>
      <c r="D219" s="5" t="s">
        <v>63</v>
      </c>
      <c r="E219" s="15" t="e">
        <f>#REF!</f>
        <v>#REF!</v>
      </c>
    </row>
    <row r="220" spans="2:5" x14ac:dyDescent="0.25">
      <c r="C220" s="267" t="s">
        <v>71</v>
      </c>
      <c r="D220" s="5" t="s">
        <v>62</v>
      </c>
      <c r="E220" s="15" t="e">
        <f>#REF!</f>
        <v>#REF!</v>
      </c>
    </row>
    <row r="221" spans="2:5" x14ac:dyDescent="0.25">
      <c r="C221" s="26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B5" sqref="B5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87"/>
      <c r="C1" s="87"/>
      <c r="D1" s="87"/>
      <c r="E1" s="87"/>
      <c r="F1" s="87"/>
      <c r="G1" s="87"/>
      <c r="H1" s="87"/>
      <c r="I1" s="87"/>
    </row>
    <row r="2" spans="1:11" s="7" customFormat="1" ht="15.75" x14ac:dyDescent="0.25">
      <c r="B2" s="321" t="s">
        <v>563</v>
      </c>
      <c r="C2" s="321"/>
      <c r="D2" s="321"/>
      <c r="E2" s="321"/>
      <c r="F2" s="321"/>
      <c r="G2" s="321"/>
      <c r="H2" s="321"/>
      <c r="I2" s="321"/>
      <c r="J2" s="321"/>
    </row>
    <row r="3" spans="1:11" s="7" customFormat="1" x14ac:dyDescent="0.25">
      <c r="B3" s="318" t="s">
        <v>234</v>
      </c>
      <c r="C3" s="318"/>
      <c r="D3" s="318"/>
      <c r="E3" s="318"/>
      <c r="F3" s="318"/>
      <c r="G3" s="318"/>
      <c r="H3" s="318"/>
      <c r="I3" s="318"/>
      <c r="J3" s="318"/>
    </row>
    <row r="4" spans="1:11" s="7" customFormat="1" x14ac:dyDescent="0.25">
      <c r="B4" s="318" t="s">
        <v>574</v>
      </c>
      <c r="C4" s="318"/>
      <c r="D4" s="318"/>
      <c r="E4" s="318"/>
      <c r="F4" s="318"/>
      <c r="G4" s="318"/>
      <c r="H4" s="318"/>
      <c r="I4" s="318"/>
      <c r="J4" s="318"/>
    </row>
    <row r="5" spans="1:11" s="7" customFormat="1" x14ac:dyDescent="0.25">
      <c r="B5" s="87"/>
      <c r="C5" s="87"/>
      <c r="D5" s="87"/>
      <c r="E5" s="87"/>
      <c r="F5" s="87"/>
      <c r="G5" s="87"/>
      <c r="H5" s="87"/>
      <c r="I5" s="87"/>
      <c r="J5" s="87"/>
    </row>
    <row r="6" spans="1:11" s="18" customFormat="1" ht="9" customHeight="1" x14ac:dyDescent="0.25">
      <c r="A6" s="7"/>
      <c r="B6" s="98"/>
      <c r="C6" s="98"/>
      <c r="D6" s="98"/>
      <c r="E6" s="98"/>
      <c r="F6" s="98"/>
      <c r="G6" s="98"/>
      <c r="H6" s="98"/>
      <c r="I6" s="98"/>
      <c r="J6" s="98"/>
      <c r="K6" s="7"/>
    </row>
    <row r="7" spans="1:11" x14ac:dyDescent="0.25">
      <c r="B7" s="353" t="s">
        <v>73</v>
      </c>
      <c r="C7" s="354"/>
      <c r="D7" s="355"/>
      <c r="E7" s="320" t="s">
        <v>135</v>
      </c>
      <c r="F7" s="320"/>
      <c r="G7" s="320"/>
      <c r="H7" s="320"/>
      <c r="I7" s="320"/>
      <c r="J7" s="320" t="s">
        <v>127</v>
      </c>
    </row>
    <row r="8" spans="1:11" ht="22.5" x14ac:dyDescent="0.25">
      <c r="B8" s="356"/>
      <c r="C8" s="357"/>
      <c r="D8" s="358"/>
      <c r="E8" s="88" t="s">
        <v>128</v>
      </c>
      <c r="F8" s="88" t="s">
        <v>129</v>
      </c>
      <c r="G8" s="88" t="s">
        <v>109</v>
      </c>
      <c r="H8" s="88" t="s">
        <v>110</v>
      </c>
      <c r="I8" s="88" t="s">
        <v>130</v>
      </c>
      <c r="J8" s="320"/>
    </row>
    <row r="9" spans="1:11" ht="15.75" customHeight="1" x14ac:dyDescent="0.25">
      <c r="B9" s="359"/>
      <c r="C9" s="360"/>
      <c r="D9" s="361"/>
      <c r="E9" s="88">
        <v>1</v>
      </c>
      <c r="F9" s="88">
        <v>2</v>
      </c>
      <c r="G9" s="88" t="s">
        <v>131</v>
      </c>
      <c r="H9" s="88">
        <v>4</v>
      </c>
      <c r="I9" s="88">
        <v>5</v>
      </c>
      <c r="J9" s="88" t="s">
        <v>132</v>
      </c>
    </row>
    <row r="10" spans="1:11" ht="15" customHeight="1" x14ac:dyDescent="0.25">
      <c r="B10" s="362" t="s">
        <v>235</v>
      </c>
      <c r="C10" s="363"/>
      <c r="D10" s="364"/>
      <c r="E10" s="49"/>
      <c r="F10" s="29"/>
      <c r="G10" s="29"/>
      <c r="H10" s="29"/>
      <c r="I10" s="29"/>
      <c r="J10" s="29"/>
    </row>
    <row r="11" spans="1:11" x14ac:dyDescent="0.25">
      <c r="B11" s="19"/>
      <c r="C11" s="351" t="s">
        <v>236</v>
      </c>
      <c r="D11" s="352"/>
      <c r="E11" s="138">
        <f>+E12+E13</f>
        <v>0</v>
      </c>
      <c r="F11" s="138">
        <f>+F12+F13</f>
        <v>0</v>
      </c>
      <c r="G11" s="127">
        <f>+E11+F11</f>
        <v>0</v>
      </c>
      <c r="H11" s="138">
        <f t="shared" ref="H11:I11" si="0">+H12+H13</f>
        <v>0</v>
      </c>
      <c r="I11" s="138">
        <f t="shared" si="0"/>
        <v>0</v>
      </c>
      <c r="J11" s="127">
        <f>+G11-H11</f>
        <v>0</v>
      </c>
    </row>
    <row r="12" spans="1:11" x14ac:dyDescent="0.25">
      <c r="B12" s="19"/>
      <c r="C12" s="45"/>
      <c r="D12" s="20" t="s">
        <v>237</v>
      </c>
      <c r="E12" s="139">
        <v>0</v>
      </c>
      <c r="F12" s="129">
        <v>0</v>
      </c>
      <c r="G12" s="129">
        <f t="shared" ref="G12:G35" si="1">+E12+F12</f>
        <v>0</v>
      </c>
      <c r="H12" s="129">
        <v>0</v>
      </c>
      <c r="I12" s="129">
        <v>0</v>
      </c>
      <c r="J12" s="129">
        <f t="shared" ref="J12:J39" si="2">+G12-H12</f>
        <v>0</v>
      </c>
    </row>
    <row r="13" spans="1:11" x14ac:dyDescent="0.25">
      <c r="B13" s="19"/>
      <c r="C13" s="45"/>
      <c r="D13" s="20" t="s">
        <v>238</v>
      </c>
      <c r="E13" s="139">
        <v>0</v>
      </c>
      <c r="F13" s="129">
        <v>0</v>
      </c>
      <c r="G13" s="129">
        <f t="shared" si="1"/>
        <v>0</v>
      </c>
      <c r="H13" s="129">
        <v>0</v>
      </c>
      <c r="I13" s="129">
        <v>0</v>
      </c>
      <c r="J13" s="129">
        <f t="shared" si="2"/>
        <v>0</v>
      </c>
    </row>
    <row r="14" spans="1:11" x14ac:dyDescent="0.25">
      <c r="B14" s="19"/>
      <c r="C14" s="351" t="s">
        <v>239</v>
      </c>
      <c r="D14" s="352"/>
      <c r="E14" s="138">
        <f>SUM(E15:E22)</f>
        <v>48848117</v>
      </c>
      <c r="F14" s="138">
        <f>SUM(F15:F22)</f>
        <v>0</v>
      </c>
      <c r="G14" s="127">
        <f t="shared" si="1"/>
        <v>48848117</v>
      </c>
      <c r="H14" s="138">
        <f t="shared" ref="H14:I14" si="3">SUM(H15:H22)</f>
        <v>45615984.080000006</v>
      </c>
      <c r="I14" s="138">
        <f t="shared" si="3"/>
        <v>41931861.390000001</v>
      </c>
      <c r="J14" s="127">
        <f t="shared" si="2"/>
        <v>3232132.9199999943</v>
      </c>
    </row>
    <row r="15" spans="1:11" x14ac:dyDescent="0.25">
      <c r="B15" s="19"/>
      <c r="C15" s="45"/>
      <c r="D15" s="20" t="s">
        <v>240</v>
      </c>
      <c r="E15" s="129">
        <f>SUM(COG!D81)</f>
        <v>48848117</v>
      </c>
      <c r="F15" s="129">
        <f>SUM(COG!E81)</f>
        <v>0</v>
      </c>
      <c r="G15" s="129">
        <f t="shared" si="1"/>
        <v>48848117</v>
      </c>
      <c r="H15" s="129">
        <f>SUM(COG!G81)</f>
        <v>45615984.080000006</v>
      </c>
      <c r="I15" s="129">
        <f>SUM(COG!H81)</f>
        <v>41931861.390000001</v>
      </c>
      <c r="J15" s="129">
        <f t="shared" si="2"/>
        <v>3232132.9199999943</v>
      </c>
    </row>
    <row r="16" spans="1:11" x14ac:dyDescent="0.25">
      <c r="B16" s="19"/>
      <c r="C16" s="45"/>
      <c r="D16" s="20" t="s">
        <v>241</v>
      </c>
      <c r="E16" s="139">
        <v>0</v>
      </c>
      <c r="F16" s="129">
        <v>0</v>
      </c>
      <c r="G16" s="129">
        <f t="shared" si="1"/>
        <v>0</v>
      </c>
      <c r="H16" s="129">
        <v>0</v>
      </c>
      <c r="I16" s="129">
        <v>0</v>
      </c>
      <c r="J16" s="129">
        <f t="shared" si="2"/>
        <v>0</v>
      </c>
    </row>
    <row r="17" spans="2:10" x14ac:dyDescent="0.25">
      <c r="B17" s="19"/>
      <c r="C17" s="45"/>
      <c r="D17" s="20" t="s">
        <v>242</v>
      </c>
      <c r="E17" s="139">
        <v>0</v>
      </c>
      <c r="F17" s="129">
        <v>0</v>
      </c>
      <c r="G17" s="129">
        <f t="shared" ref="G17:G22" si="4">+E17+F17</f>
        <v>0</v>
      </c>
      <c r="H17" s="129">
        <v>0</v>
      </c>
      <c r="I17" s="129">
        <v>0</v>
      </c>
      <c r="J17" s="129">
        <f t="shared" si="2"/>
        <v>0</v>
      </c>
    </row>
    <row r="18" spans="2:10" x14ac:dyDescent="0.25">
      <c r="B18" s="19"/>
      <c r="C18" s="45"/>
      <c r="D18" s="20" t="s">
        <v>243</v>
      </c>
      <c r="E18" s="139">
        <v>0</v>
      </c>
      <c r="F18" s="129">
        <v>0</v>
      </c>
      <c r="G18" s="129">
        <f t="shared" si="4"/>
        <v>0</v>
      </c>
      <c r="H18" s="129">
        <v>0</v>
      </c>
      <c r="I18" s="129">
        <v>0</v>
      </c>
      <c r="J18" s="129">
        <f t="shared" si="2"/>
        <v>0</v>
      </c>
    </row>
    <row r="19" spans="2:10" x14ac:dyDescent="0.25">
      <c r="B19" s="19"/>
      <c r="C19" s="45"/>
      <c r="D19" s="20" t="s">
        <v>244</v>
      </c>
      <c r="E19" s="139">
        <v>0</v>
      </c>
      <c r="F19" s="129">
        <v>0</v>
      </c>
      <c r="G19" s="129">
        <f t="shared" si="4"/>
        <v>0</v>
      </c>
      <c r="H19" s="129">
        <v>0</v>
      </c>
      <c r="I19" s="129">
        <v>0</v>
      </c>
      <c r="J19" s="129">
        <f t="shared" si="2"/>
        <v>0</v>
      </c>
    </row>
    <row r="20" spans="2:10" x14ac:dyDescent="0.25">
      <c r="B20" s="19"/>
      <c r="C20" s="45"/>
      <c r="D20" s="20" t="s">
        <v>245</v>
      </c>
      <c r="E20" s="139">
        <v>0</v>
      </c>
      <c r="F20" s="129">
        <v>0</v>
      </c>
      <c r="G20" s="129">
        <f t="shared" si="4"/>
        <v>0</v>
      </c>
      <c r="H20" s="129">
        <v>0</v>
      </c>
      <c r="I20" s="129">
        <v>0</v>
      </c>
      <c r="J20" s="129">
        <f t="shared" si="2"/>
        <v>0</v>
      </c>
    </row>
    <row r="21" spans="2:10" x14ac:dyDescent="0.25">
      <c r="B21" s="19"/>
      <c r="C21" s="45"/>
      <c r="D21" s="20" t="s">
        <v>246</v>
      </c>
      <c r="E21" s="139">
        <v>0</v>
      </c>
      <c r="F21" s="129">
        <v>0</v>
      </c>
      <c r="G21" s="129">
        <f t="shared" si="4"/>
        <v>0</v>
      </c>
      <c r="H21" s="129">
        <v>0</v>
      </c>
      <c r="I21" s="129">
        <v>0</v>
      </c>
      <c r="J21" s="129">
        <f t="shared" si="2"/>
        <v>0</v>
      </c>
    </row>
    <row r="22" spans="2:10" x14ac:dyDescent="0.25">
      <c r="B22" s="19"/>
      <c r="C22" s="45"/>
      <c r="D22" s="20" t="s">
        <v>247</v>
      </c>
      <c r="E22" s="139">
        <v>0</v>
      </c>
      <c r="F22" s="129">
        <v>0</v>
      </c>
      <c r="G22" s="129">
        <f t="shared" si="4"/>
        <v>0</v>
      </c>
      <c r="H22" s="129">
        <v>0</v>
      </c>
      <c r="I22" s="129">
        <v>0</v>
      </c>
      <c r="J22" s="129">
        <f t="shared" si="2"/>
        <v>0</v>
      </c>
    </row>
    <row r="23" spans="2:10" x14ac:dyDescent="0.25">
      <c r="B23" s="19"/>
      <c r="C23" s="351" t="s">
        <v>248</v>
      </c>
      <c r="D23" s="352"/>
      <c r="E23" s="138">
        <f>SUM(E24:E26)</f>
        <v>0</v>
      </c>
      <c r="F23" s="138">
        <f>SUM(F24:F26)</f>
        <v>0</v>
      </c>
      <c r="G23" s="127">
        <f t="shared" si="1"/>
        <v>0</v>
      </c>
      <c r="H23" s="138">
        <f t="shared" ref="H23:I23" si="5">SUM(H24:H26)</f>
        <v>0</v>
      </c>
      <c r="I23" s="138">
        <f t="shared" si="5"/>
        <v>0</v>
      </c>
      <c r="J23" s="127">
        <f t="shared" si="2"/>
        <v>0</v>
      </c>
    </row>
    <row r="24" spans="2:10" x14ac:dyDescent="0.25">
      <c r="B24" s="19"/>
      <c r="C24" s="45"/>
      <c r="D24" s="20" t="s">
        <v>249</v>
      </c>
      <c r="E24" s="139">
        <v>0</v>
      </c>
      <c r="F24" s="129">
        <v>0</v>
      </c>
      <c r="G24" s="129">
        <f t="shared" ref="G24:G26" si="6">+E24+F24</f>
        <v>0</v>
      </c>
      <c r="H24" s="129">
        <v>0</v>
      </c>
      <c r="I24" s="129">
        <v>0</v>
      </c>
      <c r="J24" s="129">
        <f t="shared" si="2"/>
        <v>0</v>
      </c>
    </row>
    <row r="25" spans="2:10" x14ac:dyDescent="0.25">
      <c r="B25" s="19"/>
      <c r="C25" s="45"/>
      <c r="D25" s="20" t="s">
        <v>250</v>
      </c>
      <c r="E25" s="139">
        <v>0</v>
      </c>
      <c r="F25" s="129">
        <v>0</v>
      </c>
      <c r="G25" s="129">
        <f t="shared" si="6"/>
        <v>0</v>
      </c>
      <c r="H25" s="129">
        <v>0</v>
      </c>
      <c r="I25" s="129">
        <v>0</v>
      </c>
      <c r="J25" s="129">
        <f t="shared" si="2"/>
        <v>0</v>
      </c>
    </row>
    <row r="26" spans="2:10" x14ac:dyDescent="0.25">
      <c r="B26" s="19"/>
      <c r="C26" s="45"/>
      <c r="D26" s="20" t="s">
        <v>251</v>
      </c>
      <c r="E26" s="139">
        <v>0</v>
      </c>
      <c r="F26" s="129">
        <v>0</v>
      </c>
      <c r="G26" s="129">
        <f t="shared" si="6"/>
        <v>0</v>
      </c>
      <c r="H26" s="129">
        <v>0</v>
      </c>
      <c r="I26" s="129">
        <v>0</v>
      </c>
      <c r="J26" s="129">
        <f t="shared" si="2"/>
        <v>0</v>
      </c>
    </row>
    <row r="27" spans="2:10" x14ac:dyDescent="0.25">
      <c r="B27" s="19"/>
      <c r="C27" s="351" t="s">
        <v>252</v>
      </c>
      <c r="D27" s="352"/>
      <c r="E27" s="138">
        <f>SUM(E28:E29)</f>
        <v>0</v>
      </c>
      <c r="F27" s="138">
        <f>SUM(F28:F29)</f>
        <v>0</v>
      </c>
      <c r="G27" s="127">
        <f t="shared" si="1"/>
        <v>0</v>
      </c>
      <c r="H27" s="138">
        <f t="shared" ref="H27:I27" si="7">SUM(H28:H29)</f>
        <v>0</v>
      </c>
      <c r="I27" s="138">
        <f t="shared" si="7"/>
        <v>0</v>
      </c>
      <c r="J27" s="127">
        <f t="shared" si="2"/>
        <v>0</v>
      </c>
    </row>
    <row r="28" spans="2:10" x14ac:dyDescent="0.25">
      <c r="B28" s="19"/>
      <c r="C28" s="45"/>
      <c r="D28" s="20" t="s">
        <v>253</v>
      </c>
      <c r="E28" s="139">
        <v>0</v>
      </c>
      <c r="F28" s="129">
        <v>0</v>
      </c>
      <c r="G28" s="129">
        <f t="shared" ref="G28:G29" si="8">+E28+F28</f>
        <v>0</v>
      </c>
      <c r="H28" s="129">
        <v>0</v>
      </c>
      <c r="I28" s="129">
        <v>0</v>
      </c>
      <c r="J28" s="129">
        <f t="shared" si="2"/>
        <v>0</v>
      </c>
    </row>
    <row r="29" spans="2:10" x14ac:dyDescent="0.25">
      <c r="B29" s="19"/>
      <c r="C29" s="45"/>
      <c r="D29" s="20" t="s">
        <v>254</v>
      </c>
      <c r="E29" s="139">
        <v>0</v>
      </c>
      <c r="F29" s="129">
        <v>0</v>
      </c>
      <c r="G29" s="129">
        <f t="shared" si="8"/>
        <v>0</v>
      </c>
      <c r="H29" s="129">
        <v>0</v>
      </c>
      <c r="I29" s="129">
        <v>0</v>
      </c>
      <c r="J29" s="129">
        <f t="shared" si="2"/>
        <v>0</v>
      </c>
    </row>
    <row r="30" spans="2:10" x14ac:dyDescent="0.25">
      <c r="B30" s="19"/>
      <c r="C30" s="351" t="s">
        <v>255</v>
      </c>
      <c r="D30" s="352"/>
      <c r="E30" s="138">
        <f>SUM(E31:E34)</f>
        <v>0</v>
      </c>
      <c r="F30" s="138">
        <f>SUM(F31:F34)</f>
        <v>0</v>
      </c>
      <c r="G30" s="127">
        <f t="shared" si="1"/>
        <v>0</v>
      </c>
      <c r="H30" s="138">
        <f t="shared" ref="H30:I30" si="9">SUM(H31:H34)</f>
        <v>0</v>
      </c>
      <c r="I30" s="138">
        <f t="shared" si="9"/>
        <v>0</v>
      </c>
      <c r="J30" s="127">
        <f t="shared" si="2"/>
        <v>0</v>
      </c>
    </row>
    <row r="31" spans="2:10" x14ac:dyDescent="0.25">
      <c r="B31" s="19"/>
      <c r="C31" s="45"/>
      <c r="D31" s="20" t="s">
        <v>256</v>
      </c>
      <c r="E31" s="139">
        <v>0</v>
      </c>
      <c r="F31" s="129">
        <v>0</v>
      </c>
      <c r="G31" s="129">
        <f t="shared" ref="G31:G34" si="10">+E31+F31</f>
        <v>0</v>
      </c>
      <c r="H31" s="129">
        <v>0</v>
      </c>
      <c r="I31" s="129">
        <v>0</v>
      </c>
      <c r="J31" s="129">
        <f t="shared" si="2"/>
        <v>0</v>
      </c>
    </row>
    <row r="32" spans="2:10" x14ac:dyDescent="0.25">
      <c r="B32" s="19"/>
      <c r="C32" s="45"/>
      <c r="D32" s="20" t="s">
        <v>257</v>
      </c>
      <c r="E32" s="139">
        <v>0</v>
      </c>
      <c r="F32" s="129">
        <v>0</v>
      </c>
      <c r="G32" s="129">
        <f t="shared" si="10"/>
        <v>0</v>
      </c>
      <c r="H32" s="129">
        <v>0</v>
      </c>
      <c r="I32" s="129">
        <v>0</v>
      </c>
      <c r="J32" s="129">
        <f t="shared" si="2"/>
        <v>0</v>
      </c>
    </row>
    <row r="33" spans="1:11" x14ac:dyDescent="0.25">
      <c r="B33" s="19"/>
      <c r="C33" s="45"/>
      <c r="D33" s="20" t="s">
        <v>258</v>
      </c>
      <c r="E33" s="139">
        <v>0</v>
      </c>
      <c r="F33" s="129">
        <v>0</v>
      </c>
      <c r="G33" s="129">
        <f t="shared" si="10"/>
        <v>0</v>
      </c>
      <c r="H33" s="129">
        <v>0</v>
      </c>
      <c r="I33" s="129">
        <v>0</v>
      </c>
      <c r="J33" s="129">
        <f t="shared" si="2"/>
        <v>0</v>
      </c>
    </row>
    <row r="34" spans="1:11" x14ac:dyDescent="0.25">
      <c r="B34" s="19"/>
      <c r="C34" s="45"/>
      <c r="D34" s="20" t="s">
        <v>259</v>
      </c>
      <c r="E34" s="139">
        <v>0</v>
      </c>
      <c r="F34" s="129">
        <v>0</v>
      </c>
      <c r="G34" s="129">
        <f t="shared" si="10"/>
        <v>0</v>
      </c>
      <c r="H34" s="129">
        <v>0</v>
      </c>
      <c r="I34" s="129">
        <v>0</v>
      </c>
      <c r="J34" s="129">
        <f t="shared" si="2"/>
        <v>0</v>
      </c>
    </row>
    <row r="35" spans="1:11" x14ac:dyDescent="0.25">
      <c r="B35" s="19"/>
      <c r="C35" s="351" t="s">
        <v>260</v>
      </c>
      <c r="D35" s="352"/>
      <c r="E35" s="138">
        <f>SUM(E36)</f>
        <v>0</v>
      </c>
      <c r="F35" s="138">
        <f>SUM(F36)</f>
        <v>0</v>
      </c>
      <c r="G35" s="127">
        <f t="shared" si="1"/>
        <v>0</v>
      </c>
      <c r="H35" s="138">
        <f t="shared" ref="H35:I35" si="11">SUM(H36)</f>
        <v>0</v>
      </c>
      <c r="I35" s="138">
        <f t="shared" si="11"/>
        <v>0</v>
      </c>
      <c r="J35" s="127">
        <f t="shared" si="2"/>
        <v>0</v>
      </c>
    </row>
    <row r="36" spans="1:11" x14ac:dyDescent="0.25">
      <c r="B36" s="19"/>
      <c r="C36" s="45"/>
      <c r="D36" s="20" t="s">
        <v>261</v>
      </c>
      <c r="E36" s="139">
        <v>0</v>
      </c>
      <c r="F36" s="129">
        <v>0</v>
      </c>
      <c r="G36" s="129">
        <f t="shared" ref="G36:G39" si="12">+E36+F36</f>
        <v>0</v>
      </c>
      <c r="H36" s="129">
        <v>0</v>
      </c>
      <c r="I36" s="129">
        <v>0</v>
      </c>
      <c r="J36" s="129">
        <f t="shared" si="2"/>
        <v>0</v>
      </c>
    </row>
    <row r="37" spans="1:11" ht="15" customHeight="1" x14ac:dyDescent="0.25">
      <c r="B37" s="362" t="s">
        <v>262</v>
      </c>
      <c r="C37" s="363"/>
      <c r="D37" s="364"/>
      <c r="E37" s="139">
        <v>0</v>
      </c>
      <c r="F37" s="129">
        <v>0</v>
      </c>
      <c r="G37" s="129">
        <f t="shared" si="12"/>
        <v>0</v>
      </c>
      <c r="H37" s="129">
        <v>0</v>
      </c>
      <c r="I37" s="129">
        <v>0</v>
      </c>
      <c r="J37" s="129">
        <f t="shared" si="2"/>
        <v>0</v>
      </c>
    </row>
    <row r="38" spans="1:11" ht="15" customHeight="1" x14ac:dyDescent="0.25">
      <c r="B38" s="362" t="s">
        <v>263</v>
      </c>
      <c r="C38" s="363"/>
      <c r="D38" s="364"/>
      <c r="E38" s="139">
        <v>0</v>
      </c>
      <c r="F38" s="129">
        <v>0</v>
      </c>
      <c r="G38" s="129">
        <f t="shared" si="12"/>
        <v>0</v>
      </c>
      <c r="H38" s="129">
        <v>0</v>
      </c>
      <c r="I38" s="129">
        <v>0</v>
      </c>
      <c r="J38" s="129">
        <f t="shared" si="2"/>
        <v>0</v>
      </c>
    </row>
    <row r="39" spans="1:11" ht="15.75" customHeight="1" x14ac:dyDescent="0.25">
      <c r="B39" s="362" t="s">
        <v>264</v>
      </c>
      <c r="C39" s="363"/>
      <c r="D39" s="364"/>
      <c r="E39" s="139">
        <v>0</v>
      </c>
      <c r="F39" s="129">
        <v>0</v>
      </c>
      <c r="G39" s="129">
        <f t="shared" si="12"/>
        <v>0</v>
      </c>
      <c r="H39" s="129">
        <v>0</v>
      </c>
      <c r="I39" s="129">
        <v>0</v>
      </c>
      <c r="J39" s="129">
        <f t="shared" si="2"/>
        <v>0</v>
      </c>
    </row>
    <row r="40" spans="1:11" x14ac:dyDescent="0.25">
      <c r="B40" s="46"/>
      <c r="C40" s="47"/>
      <c r="D40" s="48"/>
      <c r="E40" s="140"/>
      <c r="F40" s="141"/>
      <c r="G40" s="141"/>
      <c r="H40" s="141"/>
      <c r="I40" s="141"/>
      <c r="J40" s="141"/>
    </row>
    <row r="41" spans="1:11" s="21" customFormat="1" x14ac:dyDescent="0.25">
      <c r="A41" s="90"/>
      <c r="B41" s="33"/>
      <c r="C41" s="365" t="s">
        <v>133</v>
      </c>
      <c r="D41" s="366"/>
      <c r="E41" s="142">
        <f>+E11+E14+E23+E27+E30+E35+E37+E38+E39</f>
        <v>48848117</v>
      </c>
      <c r="F41" s="142">
        <f t="shared" ref="F41:J41" si="13">+F11+F14+F23+F27+F30+F35+F37+F38+F39</f>
        <v>0</v>
      </c>
      <c r="G41" s="142">
        <f t="shared" si="13"/>
        <v>48848117</v>
      </c>
      <c r="H41" s="142">
        <f t="shared" si="13"/>
        <v>45615984.080000006</v>
      </c>
      <c r="I41" s="142">
        <f t="shared" si="13"/>
        <v>41931861.390000001</v>
      </c>
      <c r="J41" s="142">
        <f t="shared" si="13"/>
        <v>3232132.9199999943</v>
      </c>
      <c r="K41" s="90"/>
    </row>
    <row r="42" spans="1:11" x14ac:dyDescent="0.25">
      <c r="B42" s="87"/>
      <c r="C42" s="87"/>
      <c r="D42" s="87"/>
      <c r="E42" s="87"/>
      <c r="F42" s="87"/>
      <c r="G42" s="87"/>
      <c r="H42" s="87"/>
      <c r="I42" s="87"/>
      <c r="J42" s="87"/>
    </row>
    <row r="43" spans="1:11" x14ac:dyDescent="0.25">
      <c r="B43" s="87"/>
      <c r="C43" s="87"/>
      <c r="D43" s="87"/>
      <c r="E43" s="87"/>
      <c r="F43" s="87"/>
      <c r="G43" s="87"/>
      <c r="H43" s="87"/>
      <c r="I43" s="87"/>
      <c r="J43" s="87"/>
    </row>
    <row r="44" spans="1:11" x14ac:dyDescent="0.25">
      <c r="B44" s="87"/>
      <c r="C44" s="87"/>
      <c r="D44" s="87"/>
      <c r="E44" s="87"/>
      <c r="F44" s="87"/>
      <c r="G44" s="87"/>
      <c r="H44" s="87"/>
      <c r="I44" s="87"/>
      <c r="J44" s="87"/>
    </row>
    <row r="45" spans="1:11" x14ac:dyDescent="0.25">
      <c r="B45" s="87"/>
      <c r="C45" s="87"/>
      <c r="D45" s="87"/>
      <c r="E45" s="87"/>
      <c r="F45" s="87"/>
      <c r="G45" s="87"/>
      <c r="H45" s="87"/>
      <c r="I45" s="87"/>
      <c r="J45" s="87"/>
    </row>
    <row r="46" spans="1:11" x14ac:dyDescent="0.25">
      <c r="B46" s="87"/>
      <c r="C46" s="87"/>
      <c r="D46" s="87"/>
      <c r="E46" s="87"/>
      <c r="F46" s="87"/>
      <c r="G46" s="87"/>
      <c r="H46" s="87"/>
      <c r="I46" s="87"/>
      <c r="J46" s="87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13" sqref="A13:B13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21" t="s">
        <v>563</v>
      </c>
      <c r="B1" s="321"/>
      <c r="C1" s="321"/>
      <c r="D1" s="321"/>
      <c r="E1" s="321"/>
    </row>
    <row r="2" spans="1:5" x14ac:dyDescent="0.25">
      <c r="A2" s="318" t="s">
        <v>339</v>
      </c>
      <c r="B2" s="318"/>
      <c r="C2" s="318"/>
      <c r="D2" s="318"/>
      <c r="E2" s="318"/>
    </row>
    <row r="3" spans="1:5" x14ac:dyDescent="0.25">
      <c r="A3" s="318" t="s">
        <v>574</v>
      </c>
      <c r="B3" s="318"/>
      <c r="C3" s="318"/>
      <c r="D3" s="318"/>
      <c r="E3" s="318"/>
    </row>
    <row r="5" spans="1:5" ht="13.5" customHeight="1" x14ac:dyDescent="0.25">
      <c r="A5" s="99"/>
      <c r="B5" s="99"/>
      <c r="C5" s="99"/>
      <c r="D5" s="99"/>
      <c r="E5" s="99"/>
    </row>
    <row r="6" spans="1:5" x14ac:dyDescent="0.25">
      <c r="A6" s="367" t="s">
        <v>73</v>
      </c>
      <c r="B6" s="367"/>
      <c r="C6" s="100" t="s">
        <v>107</v>
      </c>
      <c r="D6" s="100" t="s">
        <v>110</v>
      </c>
      <c r="E6" s="100" t="s">
        <v>265</v>
      </c>
    </row>
    <row r="7" spans="1:5" ht="5.25" customHeight="1" thickBot="1" x14ac:dyDescent="0.3">
      <c r="A7" s="22"/>
      <c r="B7" s="23"/>
      <c r="C7" s="24"/>
      <c r="D7" s="24"/>
      <c r="E7" s="24"/>
    </row>
    <row r="8" spans="1:5" ht="15.75" thickBot="1" x14ac:dyDescent="0.3">
      <c r="A8" s="50"/>
      <c r="B8" s="51" t="s">
        <v>266</v>
      </c>
      <c r="C8" s="143">
        <f>+C9+C10</f>
        <v>36989318.289999999</v>
      </c>
      <c r="D8" s="143">
        <f t="shared" ref="D8:E8" si="0">+D9+D10</f>
        <v>37291768.950000003</v>
      </c>
      <c r="E8" s="143">
        <f t="shared" si="0"/>
        <v>37291768.950000003</v>
      </c>
    </row>
    <row r="9" spans="1:5" x14ac:dyDescent="0.25">
      <c r="A9" s="368" t="s">
        <v>278</v>
      </c>
      <c r="B9" s="369"/>
      <c r="C9" s="144">
        <f>SUM(EAI!E48)</f>
        <v>36989318.289999999</v>
      </c>
      <c r="D9" s="144">
        <f>SUM(EAI!H48)</f>
        <v>37291768.950000003</v>
      </c>
      <c r="E9" s="144">
        <f>SUM(EAI!I48)</f>
        <v>37291768.950000003</v>
      </c>
    </row>
    <row r="10" spans="1:5" x14ac:dyDescent="0.25">
      <c r="A10" s="370" t="s">
        <v>279</v>
      </c>
      <c r="B10" s="371"/>
      <c r="C10" s="145">
        <v>0</v>
      </c>
      <c r="D10" s="145">
        <v>0</v>
      </c>
      <c r="E10" s="145">
        <v>0</v>
      </c>
    </row>
    <row r="11" spans="1:5" ht="6.75" customHeight="1" thickBot="1" x14ac:dyDescent="0.3">
      <c r="A11" s="19"/>
      <c r="B11" s="20"/>
      <c r="C11" s="117"/>
      <c r="D11" s="117"/>
      <c r="E11" s="117"/>
    </row>
    <row r="12" spans="1:5" ht="15.75" thickBot="1" x14ac:dyDescent="0.3">
      <c r="A12" s="52"/>
      <c r="B12" s="51" t="s">
        <v>267</v>
      </c>
      <c r="C12" s="143">
        <f>+C13+C14</f>
        <v>48848117</v>
      </c>
      <c r="D12" s="143">
        <f t="shared" ref="D12:E12" si="1">+D13+D14</f>
        <v>45615984.080000006</v>
      </c>
      <c r="E12" s="143">
        <f t="shared" si="1"/>
        <v>41931861.390000001</v>
      </c>
    </row>
    <row r="13" spans="1:5" x14ac:dyDescent="0.25">
      <c r="A13" s="372" t="s">
        <v>280</v>
      </c>
      <c r="B13" s="373"/>
      <c r="C13" s="144">
        <f>SUM(COG!D81)</f>
        <v>48848117</v>
      </c>
      <c r="D13" s="144">
        <f>SUM(COG!G81)</f>
        <v>45615984.080000006</v>
      </c>
      <c r="E13" s="144">
        <f>SUM(COG!H81)</f>
        <v>41931861.390000001</v>
      </c>
    </row>
    <row r="14" spans="1:5" x14ac:dyDescent="0.25">
      <c r="A14" s="370" t="s">
        <v>281</v>
      </c>
      <c r="B14" s="371"/>
      <c r="C14" s="145">
        <v>0</v>
      </c>
      <c r="D14" s="145">
        <v>0</v>
      </c>
      <c r="E14" s="145">
        <v>0</v>
      </c>
    </row>
    <row r="15" spans="1:5" ht="5.25" customHeight="1" thickBot="1" x14ac:dyDescent="0.3">
      <c r="A15" s="26"/>
      <c r="B15" s="25"/>
      <c r="C15" s="117"/>
      <c r="D15" s="117"/>
      <c r="E15" s="117"/>
    </row>
    <row r="16" spans="1:5" ht="15.75" thickBot="1" x14ac:dyDescent="0.3">
      <c r="A16" s="50"/>
      <c r="B16" s="51" t="s">
        <v>268</v>
      </c>
      <c r="C16" s="143">
        <f>+C8-C12</f>
        <v>-11858798.710000001</v>
      </c>
      <c r="D16" s="143">
        <f t="shared" ref="D16:E16" si="2">+D8-D12</f>
        <v>-8324215.1300000027</v>
      </c>
      <c r="E16" s="143">
        <f t="shared" si="2"/>
        <v>-4640092.4399999976</v>
      </c>
    </row>
    <row r="17" spans="1:9" x14ac:dyDescent="0.25">
      <c r="A17" s="16"/>
      <c r="B17" s="16"/>
      <c r="C17" s="146"/>
      <c r="D17" s="146"/>
      <c r="E17" s="146"/>
    </row>
    <row r="18" spans="1:9" x14ac:dyDescent="0.25">
      <c r="A18" s="336" t="s">
        <v>73</v>
      </c>
      <c r="B18" s="336"/>
      <c r="C18" s="147" t="s">
        <v>107</v>
      </c>
      <c r="D18" s="147" t="s">
        <v>110</v>
      </c>
      <c r="E18" s="147" t="s">
        <v>265</v>
      </c>
    </row>
    <row r="19" spans="1:9" ht="6.75" customHeight="1" x14ac:dyDescent="0.25">
      <c r="A19" s="22"/>
      <c r="B19" s="23"/>
      <c r="C19" s="148"/>
      <c r="D19" s="148"/>
      <c r="E19" s="148"/>
    </row>
    <row r="20" spans="1:9" x14ac:dyDescent="0.25">
      <c r="A20" s="374" t="s">
        <v>269</v>
      </c>
      <c r="B20" s="375"/>
      <c r="C20" s="145">
        <f>+C16</f>
        <v>-11858798.710000001</v>
      </c>
      <c r="D20" s="145">
        <f t="shared" ref="D20:E20" si="3">+D16</f>
        <v>-8324215.1300000027</v>
      </c>
      <c r="E20" s="145">
        <f t="shared" si="3"/>
        <v>-4640092.4399999976</v>
      </c>
      <c r="I20" s="190"/>
    </row>
    <row r="21" spans="1:9" ht="6" customHeight="1" x14ac:dyDescent="0.25">
      <c r="A21" s="19"/>
      <c r="B21" s="20"/>
      <c r="C21" s="117"/>
      <c r="D21" s="117"/>
      <c r="E21" s="117"/>
    </row>
    <row r="22" spans="1:9" x14ac:dyDescent="0.25">
      <c r="A22" s="374" t="s">
        <v>270</v>
      </c>
      <c r="B22" s="375"/>
      <c r="C22" s="145">
        <v>0</v>
      </c>
      <c r="D22" s="145">
        <v>0</v>
      </c>
      <c r="E22" s="145">
        <v>0</v>
      </c>
    </row>
    <row r="23" spans="1:9" ht="7.5" customHeight="1" thickBot="1" x14ac:dyDescent="0.3">
      <c r="A23" s="26"/>
      <c r="B23" s="25"/>
      <c r="C23" s="117"/>
      <c r="D23" s="117"/>
      <c r="E23" s="117"/>
    </row>
    <row r="24" spans="1:9" ht="15.75" thickBot="1" x14ac:dyDescent="0.3">
      <c r="A24" s="52"/>
      <c r="B24" s="51" t="s">
        <v>271</v>
      </c>
      <c r="C24" s="149">
        <f>+C20-C22</f>
        <v>-11858798.710000001</v>
      </c>
      <c r="D24" s="149">
        <f t="shared" ref="D24:E24" si="4">+D20-D22</f>
        <v>-8324215.1300000027</v>
      </c>
      <c r="E24" s="149">
        <f t="shared" si="4"/>
        <v>-4640092.4399999976</v>
      </c>
    </row>
    <row r="25" spans="1:9" x14ac:dyDescent="0.25">
      <c r="A25" s="16"/>
      <c r="B25" s="16"/>
      <c r="C25" s="146"/>
      <c r="D25" s="146"/>
      <c r="E25" s="146"/>
    </row>
    <row r="26" spans="1:9" x14ac:dyDescent="0.25">
      <c r="A26" s="336" t="s">
        <v>73</v>
      </c>
      <c r="B26" s="336"/>
      <c r="C26" s="147" t="s">
        <v>107</v>
      </c>
      <c r="D26" s="147" t="s">
        <v>110</v>
      </c>
      <c r="E26" s="147" t="s">
        <v>265</v>
      </c>
    </row>
    <row r="27" spans="1:9" ht="5.25" customHeight="1" x14ac:dyDescent="0.25">
      <c r="A27" s="22"/>
      <c r="B27" s="23"/>
      <c r="C27" s="148"/>
      <c r="D27" s="148"/>
      <c r="E27" s="148"/>
    </row>
    <row r="28" spans="1:9" x14ac:dyDescent="0.25">
      <c r="A28" s="374" t="s">
        <v>272</v>
      </c>
      <c r="B28" s="375"/>
      <c r="C28" s="145">
        <v>0</v>
      </c>
      <c r="D28" s="145">
        <v>0</v>
      </c>
      <c r="E28" s="145">
        <v>0</v>
      </c>
    </row>
    <row r="29" spans="1:9" ht="5.25" customHeight="1" x14ac:dyDescent="0.25">
      <c r="A29" s="19"/>
      <c r="B29" s="20"/>
      <c r="C29" s="117"/>
      <c r="D29" s="117"/>
      <c r="E29" s="117"/>
    </row>
    <row r="30" spans="1:9" x14ac:dyDescent="0.25">
      <c r="A30" s="374" t="s">
        <v>273</v>
      </c>
      <c r="B30" s="375"/>
      <c r="C30" s="145">
        <v>0</v>
      </c>
      <c r="D30" s="145">
        <v>0</v>
      </c>
      <c r="E30" s="145">
        <v>0</v>
      </c>
    </row>
    <row r="31" spans="1:9" ht="3.75" customHeight="1" thickBot="1" x14ac:dyDescent="0.3">
      <c r="A31" s="27"/>
      <c r="B31" s="28"/>
      <c r="C31" s="144"/>
      <c r="D31" s="144"/>
      <c r="E31" s="144"/>
    </row>
    <row r="32" spans="1:9" ht="15.75" thickBot="1" x14ac:dyDescent="0.3">
      <c r="A32" s="52"/>
      <c r="B32" s="51" t="s">
        <v>274</v>
      </c>
      <c r="C32" s="149">
        <f>+C28-C30</f>
        <v>0</v>
      </c>
      <c r="D32" s="149">
        <f t="shared" ref="D32:E32" si="5">+D28-D30</f>
        <v>0</v>
      </c>
      <c r="E32" s="149">
        <f t="shared" si="5"/>
        <v>0</v>
      </c>
    </row>
    <row r="33" spans="1:10" s="18" customFormat="1" ht="7.5" customHeight="1" x14ac:dyDescent="0.25">
      <c r="A33" s="16"/>
      <c r="B33" s="87"/>
      <c r="C33" s="87"/>
      <c r="D33" s="87"/>
      <c r="E33" s="87"/>
      <c r="F33" s="7"/>
      <c r="G33" s="7"/>
      <c r="H33" s="7"/>
      <c r="I33" s="7"/>
      <c r="J33" s="7"/>
    </row>
    <row r="34" spans="1:10" ht="21.75" customHeight="1" x14ac:dyDescent="0.25">
      <c r="A34" s="16"/>
      <c r="B34" s="376" t="s">
        <v>275</v>
      </c>
      <c r="C34" s="376"/>
      <c r="D34" s="376"/>
      <c r="E34" s="376"/>
    </row>
    <row r="35" spans="1:10" ht="28.5" customHeight="1" x14ac:dyDescent="0.25">
      <c r="A35" s="16"/>
      <c r="B35" s="376" t="s">
        <v>276</v>
      </c>
      <c r="C35" s="376"/>
      <c r="D35" s="376"/>
      <c r="E35" s="376"/>
    </row>
    <row r="36" spans="1:10" x14ac:dyDescent="0.25">
      <c r="A36" s="16"/>
      <c r="B36" s="377" t="s">
        <v>277</v>
      </c>
      <c r="C36" s="377"/>
      <c r="D36" s="377"/>
      <c r="E36" s="377"/>
    </row>
    <row r="37" spans="1:10" s="18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L346"/>
  <sheetViews>
    <sheetView tabSelected="1" zoomScaleNormal="100" workbookViewId="0">
      <selection activeCell="L25" sqref="L25:N25"/>
    </sheetView>
  </sheetViews>
  <sheetFormatPr baseColWidth="10" defaultColWidth="11.85546875" defaultRowHeight="15" x14ac:dyDescent="0.25"/>
  <cols>
    <col min="1" max="2" width="10.42578125" style="59" customWidth="1"/>
    <col min="3" max="3" width="9.140625" style="59" customWidth="1"/>
    <col min="4" max="4" width="9.85546875" style="59" customWidth="1"/>
    <col min="5" max="5" width="39.5703125" style="59" customWidth="1"/>
    <col min="6" max="6" width="12.42578125" style="59" customWidth="1"/>
    <col min="7" max="7" width="13.42578125" style="59" customWidth="1"/>
    <col min="8" max="8" width="12.7109375" style="59" customWidth="1"/>
    <col min="9" max="9" width="12.85546875" style="59" customWidth="1"/>
    <col min="10" max="10" width="13.5703125" style="59" customWidth="1"/>
    <col min="11" max="11" width="11.85546875" style="59" bestFit="1" customWidth="1"/>
    <col min="12" max="16384" width="11.85546875" style="58"/>
  </cols>
  <sheetData>
    <row r="1" spans="1:11" x14ac:dyDescent="0.2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.75" customHeight="1" x14ac:dyDescent="0.25">
      <c r="A2" s="321" t="s">
        <v>340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</row>
    <row r="3" spans="1:11" ht="15.75" customHeight="1" x14ac:dyDescent="0.25">
      <c r="A3" s="329" t="s">
        <v>125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</row>
    <row r="4" spans="1:11" ht="15.75" customHeight="1" x14ac:dyDescent="0.25">
      <c r="A4" s="329" t="s">
        <v>337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</row>
    <row r="5" spans="1:11" ht="15.75" customHeight="1" x14ac:dyDescent="0.25">
      <c r="A5" s="329" t="s">
        <v>575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</row>
    <row r="6" spans="1:11" ht="5.25" customHeight="1" x14ac:dyDescent="0.2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36.75" customHeight="1" x14ac:dyDescent="0.25">
      <c r="A7" s="378" t="s">
        <v>283</v>
      </c>
      <c r="B7" s="378" t="s">
        <v>74</v>
      </c>
      <c r="C7" s="378" t="s">
        <v>284</v>
      </c>
      <c r="D7" s="378"/>
      <c r="E7" s="378"/>
      <c r="F7" s="379" t="s">
        <v>126</v>
      </c>
      <c r="G7" s="379"/>
      <c r="H7" s="379"/>
      <c r="I7" s="379"/>
      <c r="J7" s="379"/>
      <c r="K7" s="380" t="s">
        <v>127</v>
      </c>
    </row>
    <row r="8" spans="1:11" s="60" customFormat="1" ht="42" customHeight="1" x14ac:dyDescent="0.25">
      <c r="A8" s="378"/>
      <c r="B8" s="378"/>
      <c r="C8" s="104" t="s">
        <v>551</v>
      </c>
      <c r="D8" s="105" t="s">
        <v>285</v>
      </c>
      <c r="E8" s="106" t="s">
        <v>552</v>
      </c>
      <c r="F8" s="107" t="s">
        <v>128</v>
      </c>
      <c r="G8" s="107" t="s">
        <v>129</v>
      </c>
      <c r="H8" s="107" t="s">
        <v>109</v>
      </c>
      <c r="I8" s="108" t="s">
        <v>110</v>
      </c>
      <c r="J8" s="108" t="s">
        <v>130</v>
      </c>
      <c r="K8" s="380"/>
    </row>
    <row r="9" spans="1:11" x14ac:dyDescent="0.25">
      <c r="A9" s="61"/>
      <c r="B9" s="62"/>
      <c r="C9" s="62"/>
      <c r="D9" s="63"/>
      <c r="E9" s="64"/>
      <c r="F9" s="168"/>
      <c r="G9" s="168"/>
      <c r="H9" s="103"/>
      <c r="I9" s="254"/>
      <c r="J9" s="254"/>
      <c r="K9" s="266"/>
    </row>
    <row r="10" spans="1:11" x14ac:dyDescent="0.25">
      <c r="A10" s="150" t="s">
        <v>367</v>
      </c>
      <c r="B10" s="151"/>
      <c r="C10" s="152"/>
      <c r="D10" s="152"/>
      <c r="E10" s="153"/>
      <c r="F10" s="250">
        <f t="shared" ref="F10:K10" si="0">SUM(F12,F69,F143,F244,F252,F285,F295)</f>
        <v>48848117</v>
      </c>
      <c r="G10" s="250">
        <f t="shared" si="0"/>
        <v>0</v>
      </c>
      <c r="H10" s="250">
        <f t="shared" si="0"/>
        <v>48848117</v>
      </c>
      <c r="I10" s="250">
        <f t="shared" si="0"/>
        <v>45615984.080000006</v>
      </c>
      <c r="J10" s="250">
        <f t="shared" si="0"/>
        <v>41931861.390000001</v>
      </c>
      <c r="K10" s="250">
        <f t="shared" si="0"/>
        <v>3232132.9200000009</v>
      </c>
    </row>
    <row r="11" spans="1:11" x14ac:dyDescent="0.25">
      <c r="A11" s="154"/>
      <c r="B11" s="155"/>
      <c r="C11" s="156"/>
      <c r="D11" s="157"/>
      <c r="E11" s="158"/>
      <c r="F11" s="159"/>
      <c r="G11" s="159"/>
      <c r="H11" s="159"/>
      <c r="I11" s="159"/>
      <c r="J11" s="159"/>
      <c r="K11" s="159"/>
    </row>
    <row r="12" spans="1:11" ht="15" customHeight="1" x14ac:dyDescent="0.25">
      <c r="A12" s="160">
        <v>10000</v>
      </c>
      <c r="B12" s="161" t="s">
        <v>286</v>
      </c>
      <c r="C12" s="162"/>
      <c r="D12" s="162"/>
      <c r="E12" s="163"/>
      <c r="F12" s="251">
        <f>SUM(F13,F18,F23,F34,F43,F62,F65)</f>
        <v>38884304.234999999</v>
      </c>
      <c r="G12" s="251">
        <f t="shared" ref="G12:K12" si="1">SUM(G13,G18,G23,G34,G43,G62,G65)</f>
        <v>0</v>
      </c>
      <c r="H12" s="251">
        <f t="shared" si="1"/>
        <v>38884304.234999999</v>
      </c>
      <c r="I12" s="251">
        <f t="shared" si="1"/>
        <v>38073348.510000005</v>
      </c>
      <c r="J12" s="251">
        <f t="shared" si="1"/>
        <v>35187756.369999997</v>
      </c>
      <c r="K12" s="251">
        <f t="shared" si="1"/>
        <v>810955.72500000009</v>
      </c>
    </row>
    <row r="13" spans="1:11" s="59" customFormat="1" ht="15" customHeight="1" x14ac:dyDescent="0.25">
      <c r="A13" s="65"/>
      <c r="B13" s="112">
        <v>11000</v>
      </c>
      <c r="C13" s="113" t="s">
        <v>287</v>
      </c>
      <c r="D13" s="114"/>
      <c r="E13" s="115"/>
      <c r="F13" s="252">
        <f>SUM(F14,F16)</f>
        <v>6195624.6399999997</v>
      </c>
      <c r="G13" s="252">
        <f t="shared" ref="G13:K13" si="2">SUM(G14,G16)</f>
        <v>0</v>
      </c>
      <c r="H13" s="252">
        <f t="shared" si="2"/>
        <v>6195624.6399999997</v>
      </c>
      <c r="I13" s="252">
        <f t="shared" si="2"/>
        <v>6195624.6399999997</v>
      </c>
      <c r="J13" s="252">
        <f t="shared" ref="J13" si="3">SUM(J14,J16)</f>
        <v>5794745.0599999996</v>
      </c>
      <c r="K13" s="252">
        <f t="shared" si="2"/>
        <v>0</v>
      </c>
    </row>
    <row r="14" spans="1:11" s="67" customFormat="1" hidden="1" x14ac:dyDescent="0.25">
      <c r="A14" s="65"/>
      <c r="B14" s="68"/>
      <c r="C14" s="164">
        <v>11100</v>
      </c>
      <c r="D14" s="165" t="s">
        <v>368</v>
      </c>
      <c r="E14" s="166"/>
      <c r="F14" s="253">
        <f>SUM(F15)</f>
        <v>0</v>
      </c>
      <c r="G14" s="253">
        <f t="shared" ref="G14:K14" si="4">SUM(G15)</f>
        <v>0</v>
      </c>
      <c r="H14" s="253">
        <f t="shared" si="4"/>
        <v>0</v>
      </c>
      <c r="I14" s="253">
        <f t="shared" si="4"/>
        <v>0</v>
      </c>
      <c r="J14" s="253">
        <f t="shared" si="4"/>
        <v>0</v>
      </c>
      <c r="K14" s="253">
        <f t="shared" si="4"/>
        <v>0</v>
      </c>
    </row>
    <row r="15" spans="1:11" s="59" customFormat="1" ht="15" hidden="1" customHeight="1" x14ac:dyDescent="0.25">
      <c r="A15" s="65"/>
      <c r="B15" s="66"/>
      <c r="C15" s="68"/>
      <c r="D15" s="109">
        <v>11101</v>
      </c>
      <c r="E15" s="167" t="s">
        <v>369</v>
      </c>
      <c r="F15" s="254">
        <v>0</v>
      </c>
      <c r="G15" s="254">
        <v>0</v>
      </c>
      <c r="H15" s="251">
        <f>F15+G15</f>
        <v>0</v>
      </c>
      <c r="I15" s="254"/>
      <c r="J15" s="254"/>
      <c r="K15" s="251">
        <f>H15-I15</f>
        <v>0</v>
      </c>
    </row>
    <row r="16" spans="1:11" s="59" customFormat="1" ht="15" customHeight="1" x14ac:dyDescent="0.25">
      <c r="A16" s="65"/>
      <c r="B16" s="68"/>
      <c r="C16" s="164">
        <v>11300</v>
      </c>
      <c r="D16" s="165" t="s">
        <v>288</v>
      </c>
      <c r="E16" s="166"/>
      <c r="F16" s="253">
        <f t="shared" ref="F16:K16" si="5">SUM(F17)</f>
        <v>6195624.6399999997</v>
      </c>
      <c r="G16" s="253">
        <f t="shared" si="5"/>
        <v>0</v>
      </c>
      <c r="H16" s="253">
        <f t="shared" si="5"/>
        <v>6195624.6399999997</v>
      </c>
      <c r="I16" s="253">
        <f t="shared" si="5"/>
        <v>6195624.6399999997</v>
      </c>
      <c r="J16" s="253">
        <f t="shared" si="5"/>
        <v>5794745.0599999996</v>
      </c>
      <c r="K16" s="253">
        <f t="shared" si="5"/>
        <v>0</v>
      </c>
    </row>
    <row r="17" spans="1:11" s="67" customFormat="1" x14ac:dyDescent="0.25">
      <c r="A17" s="65"/>
      <c r="B17" s="66"/>
      <c r="C17" s="68"/>
      <c r="D17" s="109">
        <v>11301</v>
      </c>
      <c r="E17" s="167" t="s">
        <v>341</v>
      </c>
      <c r="F17" s="254">
        <v>6195624.6399999997</v>
      </c>
      <c r="G17" s="254">
        <v>0</v>
      </c>
      <c r="H17" s="251">
        <f t="shared" ref="H17:H83" si="6">F17+G17</f>
        <v>6195624.6399999997</v>
      </c>
      <c r="I17" s="254">
        <v>6195624.6399999997</v>
      </c>
      <c r="J17" s="254">
        <v>5794745.0599999996</v>
      </c>
      <c r="K17" s="251">
        <f t="shared" ref="K17:K83" si="7">H17-I17</f>
        <v>0</v>
      </c>
    </row>
    <row r="18" spans="1:11" s="59" customFormat="1" ht="15" hidden="1" customHeight="1" x14ac:dyDescent="0.25">
      <c r="A18" s="65"/>
      <c r="B18" s="112">
        <v>12000</v>
      </c>
      <c r="C18" s="113" t="s">
        <v>370</v>
      </c>
      <c r="D18" s="114"/>
      <c r="E18" s="115"/>
      <c r="F18" s="252">
        <f t="shared" ref="F18" si="8">SUM(F19,F21)</f>
        <v>0</v>
      </c>
      <c r="G18" s="252">
        <f t="shared" ref="G18:K18" si="9">SUM(G19,G21)</f>
        <v>0</v>
      </c>
      <c r="H18" s="252">
        <f t="shared" si="9"/>
        <v>0</v>
      </c>
      <c r="I18" s="252">
        <f t="shared" si="9"/>
        <v>0</v>
      </c>
      <c r="J18" s="252">
        <f t="shared" si="9"/>
        <v>0</v>
      </c>
      <c r="K18" s="252">
        <f t="shared" si="9"/>
        <v>0</v>
      </c>
    </row>
    <row r="19" spans="1:11" s="67" customFormat="1" hidden="1" x14ac:dyDescent="0.25">
      <c r="A19" s="65"/>
      <c r="B19" s="68"/>
      <c r="C19" s="164">
        <v>12200</v>
      </c>
      <c r="D19" s="165" t="s">
        <v>371</v>
      </c>
      <c r="E19" s="166"/>
      <c r="F19" s="253">
        <f t="shared" ref="F19:K19" si="10">SUM(F20)</f>
        <v>0</v>
      </c>
      <c r="G19" s="253">
        <f t="shared" si="10"/>
        <v>0</v>
      </c>
      <c r="H19" s="253">
        <f t="shared" si="10"/>
        <v>0</v>
      </c>
      <c r="I19" s="253">
        <f t="shared" si="10"/>
        <v>0</v>
      </c>
      <c r="J19" s="253">
        <f t="shared" si="10"/>
        <v>0</v>
      </c>
      <c r="K19" s="253">
        <f t="shared" si="10"/>
        <v>0</v>
      </c>
    </row>
    <row r="20" spans="1:11" s="67" customFormat="1" hidden="1" x14ac:dyDescent="0.25">
      <c r="A20" s="65"/>
      <c r="B20" s="66"/>
      <c r="C20" s="68"/>
      <c r="D20" s="169">
        <v>12201</v>
      </c>
      <c r="E20" s="170" t="s">
        <v>372</v>
      </c>
      <c r="F20" s="254"/>
      <c r="G20" s="254"/>
      <c r="H20" s="251">
        <f t="shared" si="6"/>
        <v>0</v>
      </c>
      <c r="I20" s="254"/>
      <c r="J20" s="254"/>
      <c r="K20" s="251">
        <f t="shared" si="7"/>
        <v>0</v>
      </c>
    </row>
    <row r="21" spans="1:11" hidden="1" x14ac:dyDescent="0.25">
      <c r="A21" s="65"/>
      <c r="B21" s="68"/>
      <c r="C21" s="164">
        <v>12300</v>
      </c>
      <c r="D21" s="165" t="s">
        <v>373</v>
      </c>
      <c r="E21" s="166"/>
      <c r="F21" s="253">
        <f>SUM(F22)</f>
        <v>0</v>
      </c>
      <c r="G21" s="253">
        <f t="shared" ref="G21:J21" si="11">SUM(G22)</f>
        <v>0</v>
      </c>
      <c r="H21" s="253">
        <f t="shared" si="11"/>
        <v>0</v>
      </c>
      <c r="I21" s="253">
        <f t="shared" si="11"/>
        <v>0</v>
      </c>
      <c r="J21" s="253">
        <f t="shared" si="11"/>
        <v>0</v>
      </c>
      <c r="K21" s="253">
        <f t="shared" ref="K21" si="12">SUM(K22)</f>
        <v>0</v>
      </c>
    </row>
    <row r="22" spans="1:11" s="59" customFormat="1" ht="15" hidden="1" customHeight="1" x14ac:dyDescent="0.25">
      <c r="A22" s="65"/>
      <c r="B22" s="66"/>
      <c r="C22" s="68"/>
      <c r="D22" s="109">
        <v>12301</v>
      </c>
      <c r="E22" s="167" t="s">
        <v>374</v>
      </c>
      <c r="F22" s="254"/>
      <c r="G22" s="254"/>
      <c r="H22" s="251">
        <f t="shared" si="6"/>
        <v>0</v>
      </c>
      <c r="I22" s="254"/>
      <c r="J22" s="254"/>
      <c r="K22" s="251">
        <f t="shared" si="7"/>
        <v>0</v>
      </c>
    </row>
    <row r="23" spans="1:11" s="67" customFormat="1" x14ac:dyDescent="0.25">
      <c r="A23" s="65"/>
      <c r="B23" s="112">
        <v>13000</v>
      </c>
      <c r="C23" s="113" t="s">
        <v>289</v>
      </c>
      <c r="D23" s="114"/>
      <c r="E23" s="115"/>
      <c r="F23" s="252">
        <f>SUM(F24,F27,F30,F32)</f>
        <v>8434442.1400000006</v>
      </c>
      <c r="G23" s="252">
        <f t="shared" ref="G23:K23" si="13">SUM(G24,G27,G30,G32)</f>
        <v>572890</v>
      </c>
      <c r="H23" s="252">
        <f t="shared" si="13"/>
        <v>9007332.1400000006</v>
      </c>
      <c r="I23" s="252">
        <f t="shared" si="13"/>
        <v>9007332.1400000006</v>
      </c>
      <c r="J23" s="252">
        <f t="shared" si="13"/>
        <v>7423235.5299999993</v>
      </c>
      <c r="K23" s="252">
        <f t="shared" si="13"/>
        <v>0</v>
      </c>
    </row>
    <row r="24" spans="1:11" x14ac:dyDescent="0.25">
      <c r="A24" s="65"/>
      <c r="B24" s="68"/>
      <c r="C24" s="164">
        <v>13100</v>
      </c>
      <c r="D24" s="165" t="s">
        <v>375</v>
      </c>
      <c r="E24" s="166"/>
      <c r="F24" s="253">
        <f t="shared" ref="F24:K24" si="14">SUM(F25:F26)</f>
        <v>81303.509999999995</v>
      </c>
      <c r="G24" s="253">
        <f t="shared" si="14"/>
        <v>0</v>
      </c>
      <c r="H24" s="253">
        <f t="shared" si="14"/>
        <v>81303.509999999995</v>
      </c>
      <c r="I24" s="253">
        <f t="shared" si="14"/>
        <v>81303.509999999995</v>
      </c>
      <c r="J24" s="253">
        <f t="shared" si="14"/>
        <v>77803.47</v>
      </c>
      <c r="K24" s="253">
        <f t="shared" si="14"/>
        <v>0</v>
      </c>
    </row>
    <row r="25" spans="1:11" ht="30" x14ac:dyDescent="0.25">
      <c r="A25" s="65"/>
      <c r="B25" s="66"/>
      <c r="C25" s="68"/>
      <c r="D25" s="109">
        <v>13101</v>
      </c>
      <c r="E25" s="167" t="s">
        <v>376</v>
      </c>
      <c r="F25" s="254">
        <v>81303.509999999995</v>
      </c>
      <c r="G25" s="254">
        <v>0</v>
      </c>
      <c r="H25" s="251">
        <f t="shared" si="6"/>
        <v>81303.509999999995</v>
      </c>
      <c r="I25" s="254">
        <v>81303.509999999995</v>
      </c>
      <c r="J25" s="254">
        <v>77803.47</v>
      </c>
      <c r="K25" s="251">
        <f t="shared" si="7"/>
        <v>0</v>
      </c>
    </row>
    <row r="26" spans="1:11" s="59" customFormat="1" ht="15" hidden="1" customHeight="1" x14ac:dyDescent="0.25">
      <c r="A26" s="65"/>
      <c r="B26" s="66"/>
      <c r="C26" s="68"/>
      <c r="D26" s="109">
        <v>13102</v>
      </c>
      <c r="E26" s="167" t="s">
        <v>377</v>
      </c>
      <c r="F26" s="254"/>
      <c r="G26" s="254"/>
      <c r="H26" s="251">
        <f t="shared" si="6"/>
        <v>0</v>
      </c>
      <c r="I26" s="254"/>
      <c r="J26" s="254"/>
      <c r="K26" s="251">
        <f t="shared" si="7"/>
        <v>0</v>
      </c>
    </row>
    <row r="27" spans="1:11" s="67" customFormat="1" x14ac:dyDescent="0.25">
      <c r="A27" s="65"/>
      <c r="B27" s="68"/>
      <c r="C27" s="164">
        <v>13200</v>
      </c>
      <c r="D27" s="165" t="s">
        <v>290</v>
      </c>
      <c r="E27" s="166"/>
      <c r="F27" s="253">
        <f t="shared" ref="F27:K27" si="15">SUM(F28:F29)</f>
        <v>4533801.25</v>
      </c>
      <c r="G27" s="253">
        <f t="shared" si="15"/>
        <v>0</v>
      </c>
      <c r="H27" s="253">
        <f t="shared" si="15"/>
        <v>4533801.25</v>
      </c>
      <c r="I27" s="253">
        <f t="shared" si="15"/>
        <v>4533801.25</v>
      </c>
      <c r="J27" s="253">
        <f t="shared" si="15"/>
        <v>2953204.6799999997</v>
      </c>
      <c r="K27" s="253">
        <f t="shared" si="15"/>
        <v>0</v>
      </c>
    </row>
    <row r="28" spans="1:11" x14ac:dyDescent="0.25">
      <c r="A28" s="65"/>
      <c r="B28" s="66"/>
      <c r="C28" s="68"/>
      <c r="D28" s="109">
        <v>13202</v>
      </c>
      <c r="E28" s="167" t="s">
        <v>342</v>
      </c>
      <c r="F28" s="254">
        <v>1232873.3899999999</v>
      </c>
      <c r="G28" s="254">
        <v>0</v>
      </c>
      <c r="H28" s="251">
        <f t="shared" si="6"/>
        <v>1232873.3899999999</v>
      </c>
      <c r="I28" s="254">
        <v>1232873.3899999999</v>
      </c>
      <c r="J28" s="254">
        <v>778104.78</v>
      </c>
      <c r="K28" s="251">
        <f t="shared" si="7"/>
        <v>0</v>
      </c>
    </row>
    <row r="29" spans="1:11" x14ac:dyDescent="0.25">
      <c r="A29" s="65"/>
      <c r="B29" s="66"/>
      <c r="C29" s="68"/>
      <c r="D29" s="109">
        <v>13203</v>
      </c>
      <c r="E29" s="167" t="s">
        <v>553</v>
      </c>
      <c r="F29" s="254">
        <v>3300927.86</v>
      </c>
      <c r="G29" s="254">
        <v>0</v>
      </c>
      <c r="H29" s="251">
        <f t="shared" si="6"/>
        <v>3300927.86</v>
      </c>
      <c r="I29" s="254">
        <v>3300927.86</v>
      </c>
      <c r="J29" s="254">
        <v>2175099.9</v>
      </c>
      <c r="K29" s="251">
        <f t="shared" si="7"/>
        <v>0</v>
      </c>
    </row>
    <row r="30" spans="1:11" s="67" customFormat="1" hidden="1" x14ac:dyDescent="0.25">
      <c r="A30" s="65"/>
      <c r="B30" s="68"/>
      <c r="C30" s="164">
        <v>13300</v>
      </c>
      <c r="D30" s="165" t="s">
        <v>378</v>
      </c>
      <c r="E30" s="166"/>
      <c r="F30" s="253">
        <f t="shared" ref="F30:K30" si="16">SUM(F31)</f>
        <v>0</v>
      </c>
      <c r="G30" s="253">
        <f t="shared" si="16"/>
        <v>0</v>
      </c>
      <c r="H30" s="253">
        <f t="shared" si="16"/>
        <v>0</v>
      </c>
      <c r="I30" s="253">
        <f t="shared" ref="I30:J30" si="17">SUM(I31)</f>
        <v>0</v>
      </c>
      <c r="J30" s="253">
        <f t="shared" si="17"/>
        <v>0</v>
      </c>
      <c r="K30" s="253">
        <f t="shared" si="16"/>
        <v>0</v>
      </c>
    </row>
    <row r="31" spans="1:11" hidden="1" x14ac:dyDescent="0.25">
      <c r="A31" s="65"/>
      <c r="B31" s="66"/>
      <c r="C31" s="68"/>
      <c r="D31" s="109">
        <v>13301</v>
      </c>
      <c r="E31" s="167" t="s">
        <v>379</v>
      </c>
      <c r="F31" s="254"/>
      <c r="G31" s="254"/>
      <c r="H31" s="251">
        <f t="shared" si="6"/>
        <v>0</v>
      </c>
      <c r="I31" s="254"/>
      <c r="J31" s="254"/>
      <c r="K31" s="251">
        <f t="shared" si="7"/>
        <v>0</v>
      </c>
    </row>
    <row r="32" spans="1:11" s="59" customFormat="1" ht="15" customHeight="1" x14ac:dyDescent="0.25">
      <c r="A32" s="65"/>
      <c r="B32" s="68"/>
      <c r="C32" s="164">
        <v>13400</v>
      </c>
      <c r="D32" s="165" t="s">
        <v>291</v>
      </c>
      <c r="E32" s="166"/>
      <c r="F32" s="253">
        <f t="shared" ref="F32:K32" si="18">SUM(F33)</f>
        <v>3819337.38</v>
      </c>
      <c r="G32" s="253">
        <f t="shared" si="18"/>
        <v>572890</v>
      </c>
      <c r="H32" s="253">
        <f t="shared" si="18"/>
        <v>4392227.38</v>
      </c>
      <c r="I32" s="253">
        <f t="shared" ref="I32:J32" si="19">SUM(I33)</f>
        <v>4392227.38</v>
      </c>
      <c r="J32" s="253">
        <f t="shared" si="19"/>
        <v>4392227.38</v>
      </c>
      <c r="K32" s="253">
        <f t="shared" si="18"/>
        <v>0</v>
      </c>
    </row>
    <row r="33" spans="1:11" s="67" customFormat="1" x14ac:dyDescent="0.25">
      <c r="A33" s="65"/>
      <c r="B33" s="66"/>
      <c r="C33" s="68"/>
      <c r="D33" s="109">
        <v>13401</v>
      </c>
      <c r="E33" s="167" t="s">
        <v>291</v>
      </c>
      <c r="F33" s="254">
        <v>3819337.38</v>
      </c>
      <c r="G33" s="254">
        <v>572890</v>
      </c>
      <c r="H33" s="251">
        <f t="shared" si="6"/>
        <v>4392227.38</v>
      </c>
      <c r="I33" s="254">
        <v>4392227.38</v>
      </c>
      <c r="J33" s="254">
        <v>4392227.38</v>
      </c>
      <c r="K33" s="251">
        <f t="shared" si="7"/>
        <v>0</v>
      </c>
    </row>
    <row r="34" spans="1:11" x14ac:dyDescent="0.25">
      <c r="A34" s="65"/>
      <c r="B34" s="112">
        <v>14000</v>
      </c>
      <c r="C34" s="113" t="s">
        <v>292</v>
      </c>
      <c r="D34" s="114"/>
      <c r="E34" s="115"/>
      <c r="F34" s="252">
        <f t="shared" ref="F34:K34" si="20">SUM(F35,F38)</f>
        <v>2039225.2749999999</v>
      </c>
      <c r="G34" s="252">
        <f t="shared" si="20"/>
        <v>0</v>
      </c>
      <c r="H34" s="252">
        <f t="shared" si="20"/>
        <v>2039225.2749999999</v>
      </c>
      <c r="I34" s="252">
        <f t="shared" si="20"/>
        <v>2009361.5699999998</v>
      </c>
      <c r="J34" s="252">
        <f t="shared" si="20"/>
        <v>1941734.34</v>
      </c>
      <c r="K34" s="252">
        <f t="shared" si="20"/>
        <v>29863.705000000075</v>
      </c>
    </row>
    <row r="35" spans="1:11" x14ac:dyDescent="0.25">
      <c r="A35" s="65"/>
      <c r="B35" s="68"/>
      <c r="C35" s="164">
        <v>14100</v>
      </c>
      <c r="D35" s="165" t="s">
        <v>293</v>
      </c>
      <c r="E35" s="166"/>
      <c r="F35" s="253">
        <f t="shared" ref="F35:K35" si="21">SUM(F36:F37)</f>
        <v>2039225.2749999999</v>
      </c>
      <c r="G35" s="253">
        <f t="shared" si="21"/>
        <v>0</v>
      </c>
      <c r="H35" s="253">
        <f t="shared" si="21"/>
        <v>2039225.2749999999</v>
      </c>
      <c r="I35" s="253">
        <f t="shared" si="21"/>
        <v>2009361.5699999998</v>
      </c>
      <c r="J35" s="253">
        <f t="shared" ref="J35" si="22">SUM(J36:J37)</f>
        <v>1941734.34</v>
      </c>
      <c r="K35" s="253">
        <f t="shared" si="21"/>
        <v>29863.705000000075</v>
      </c>
    </row>
    <row r="36" spans="1:11" ht="15" customHeight="1" x14ac:dyDescent="0.25">
      <c r="A36" s="65"/>
      <c r="B36" s="66"/>
      <c r="C36" s="68"/>
      <c r="D36" s="109">
        <v>14101</v>
      </c>
      <c r="E36" s="167" t="s">
        <v>343</v>
      </c>
      <c r="F36" s="254">
        <v>963358.83</v>
      </c>
      <c r="G36" s="254">
        <v>0</v>
      </c>
      <c r="H36" s="251">
        <f t="shared" si="6"/>
        <v>963358.83</v>
      </c>
      <c r="I36" s="261">
        <v>933495.34</v>
      </c>
      <c r="J36" s="261">
        <v>888958.03</v>
      </c>
      <c r="K36" s="251">
        <f t="shared" si="7"/>
        <v>29863.489999999991</v>
      </c>
    </row>
    <row r="37" spans="1:11" s="116" customFormat="1" ht="30" x14ac:dyDescent="0.25">
      <c r="A37" s="65"/>
      <c r="B37" s="66"/>
      <c r="C37" s="68"/>
      <c r="D37" s="109">
        <v>14102</v>
      </c>
      <c r="E37" s="167" t="s">
        <v>344</v>
      </c>
      <c r="F37" s="168">
        <f>1075866.23+0.215</f>
        <v>1075866.4450000001</v>
      </c>
      <c r="G37" s="254">
        <v>0</v>
      </c>
      <c r="H37" s="251">
        <f t="shared" si="6"/>
        <v>1075866.4450000001</v>
      </c>
      <c r="I37" s="261">
        <v>1075866.23</v>
      </c>
      <c r="J37" s="261">
        <v>1052776.31</v>
      </c>
      <c r="K37" s="251">
        <f t="shared" si="7"/>
        <v>0.21500000008381903</v>
      </c>
    </row>
    <row r="38" spans="1:11" s="67" customFormat="1" hidden="1" x14ac:dyDescent="0.25">
      <c r="A38" s="65"/>
      <c r="B38" s="68"/>
      <c r="C38" s="164">
        <v>14400</v>
      </c>
      <c r="D38" s="165" t="s">
        <v>380</v>
      </c>
      <c r="E38" s="166"/>
      <c r="F38" s="253">
        <f t="shared" ref="F38:K38" si="23">SUM(F39:F42)</f>
        <v>0</v>
      </c>
      <c r="G38" s="253">
        <f t="shared" si="23"/>
        <v>0</v>
      </c>
      <c r="H38" s="253">
        <f t="shared" si="23"/>
        <v>0</v>
      </c>
      <c r="I38" s="253">
        <f t="shared" ref="I38" si="24">SUM(I39:I42)</f>
        <v>0</v>
      </c>
      <c r="J38" s="253">
        <f t="shared" ref="J38" si="25">SUM(J39:J42)</f>
        <v>0</v>
      </c>
      <c r="K38" s="253">
        <f t="shared" si="23"/>
        <v>0</v>
      </c>
    </row>
    <row r="39" spans="1:11" hidden="1" x14ac:dyDescent="0.25">
      <c r="A39" s="65"/>
      <c r="B39" s="66"/>
      <c r="C39" s="68"/>
      <c r="D39" s="109">
        <v>14401</v>
      </c>
      <c r="E39" s="167" t="s">
        <v>381</v>
      </c>
      <c r="F39" s="254"/>
      <c r="G39" s="254"/>
      <c r="H39" s="251">
        <f t="shared" si="6"/>
        <v>0</v>
      </c>
      <c r="I39" s="254"/>
      <c r="J39" s="254"/>
      <c r="K39" s="251">
        <f t="shared" si="7"/>
        <v>0</v>
      </c>
    </row>
    <row r="40" spans="1:11" s="116" customFormat="1" ht="30" hidden="1" x14ac:dyDescent="0.25">
      <c r="A40" s="65"/>
      <c r="B40" s="66"/>
      <c r="C40" s="68"/>
      <c r="D40" s="109">
        <v>14410</v>
      </c>
      <c r="E40" s="167" t="s">
        <v>382</v>
      </c>
      <c r="F40" s="254"/>
      <c r="G40" s="254"/>
      <c r="H40" s="251">
        <f t="shared" si="6"/>
        <v>0</v>
      </c>
      <c r="I40" s="254"/>
      <c r="J40" s="254"/>
      <c r="K40" s="251">
        <f t="shared" si="7"/>
        <v>0</v>
      </c>
    </row>
    <row r="41" spans="1:11" s="67" customFormat="1" ht="30" hidden="1" x14ac:dyDescent="0.25">
      <c r="A41" s="65"/>
      <c r="B41" s="66"/>
      <c r="C41" s="68"/>
      <c r="D41" s="109">
        <v>14411</v>
      </c>
      <c r="E41" s="167" t="s">
        <v>383</v>
      </c>
      <c r="F41" s="254"/>
      <c r="G41" s="254"/>
      <c r="H41" s="251">
        <f t="shared" si="6"/>
        <v>0</v>
      </c>
      <c r="I41" s="254"/>
      <c r="J41" s="254"/>
      <c r="K41" s="251">
        <f t="shared" si="7"/>
        <v>0</v>
      </c>
    </row>
    <row r="42" spans="1:11" ht="30" hidden="1" x14ac:dyDescent="0.25">
      <c r="A42" s="65"/>
      <c r="B42" s="66"/>
      <c r="C42" s="68"/>
      <c r="D42" s="109">
        <v>14412</v>
      </c>
      <c r="E42" s="167" t="s">
        <v>384</v>
      </c>
      <c r="F42" s="255"/>
      <c r="G42" s="255"/>
      <c r="H42" s="251">
        <f t="shared" si="6"/>
        <v>0</v>
      </c>
      <c r="I42" s="255"/>
      <c r="J42" s="255"/>
      <c r="K42" s="251">
        <f t="shared" si="7"/>
        <v>0</v>
      </c>
    </row>
    <row r="43" spans="1:11" x14ac:dyDescent="0.25">
      <c r="A43" s="65"/>
      <c r="B43" s="112">
        <v>15000</v>
      </c>
      <c r="C43" s="113" t="s">
        <v>294</v>
      </c>
      <c r="D43" s="114"/>
      <c r="E43" s="115"/>
      <c r="F43" s="252">
        <f>SUM(F44,F46,F48,F56,F58)</f>
        <v>3994378.3499999996</v>
      </c>
      <c r="G43" s="252">
        <f t="shared" ref="G43:K43" si="26">SUM(G44,G46,G48,G56,G58)</f>
        <v>5000</v>
      </c>
      <c r="H43" s="252">
        <f t="shared" si="26"/>
        <v>3999378.3499999996</v>
      </c>
      <c r="I43" s="252">
        <f t="shared" si="26"/>
        <v>3999379.1999999997</v>
      </c>
      <c r="J43" s="252">
        <f t="shared" si="26"/>
        <v>3842081.5799999996</v>
      </c>
      <c r="K43" s="252">
        <f t="shared" si="26"/>
        <v>-0.84999999997671694</v>
      </c>
    </row>
    <row r="44" spans="1:11" hidden="1" x14ac:dyDescent="0.25">
      <c r="A44" s="65"/>
      <c r="B44" s="68"/>
      <c r="C44" s="164">
        <v>15200</v>
      </c>
      <c r="D44" s="165" t="s">
        <v>385</v>
      </c>
      <c r="E44" s="166"/>
      <c r="F44" s="253">
        <f t="shared" ref="F44:K44" si="27">SUM(F45)</f>
        <v>0</v>
      </c>
      <c r="G44" s="253">
        <f t="shared" si="27"/>
        <v>0</v>
      </c>
      <c r="H44" s="253">
        <f t="shared" si="27"/>
        <v>0</v>
      </c>
      <c r="I44" s="253">
        <f t="shared" si="27"/>
        <v>0</v>
      </c>
      <c r="J44" s="253">
        <f t="shared" si="27"/>
        <v>0</v>
      </c>
      <c r="K44" s="253">
        <f t="shared" si="27"/>
        <v>0</v>
      </c>
    </row>
    <row r="45" spans="1:11" ht="15" hidden="1" customHeight="1" x14ac:dyDescent="0.25">
      <c r="A45" s="65"/>
      <c r="B45" s="66"/>
      <c r="C45" s="68"/>
      <c r="D45" s="109">
        <v>15201</v>
      </c>
      <c r="E45" s="167" t="s">
        <v>385</v>
      </c>
      <c r="F45" s="254"/>
      <c r="G45" s="254"/>
      <c r="H45" s="251">
        <f t="shared" si="6"/>
        <v>0</v>
      </c>
      <c r="I45" s="254"/>
      <c r="J45" s="254"/>
      <c r="K45" s="251">
        <f t="shared" si="7"/>
        <v>0</v>
      </c>
    </row>
    <row r="46" spans="1:11" hidden="1" x14ac:dyDescent="0.25">
      <c r="A46" s="65"/>
      <c r="B46" s="68"/>
      <c r="C46" s="164">
        <v>15300</v>
      </c>
      <c r="D46" s="165" t="s">
        <v>386</v>
      </c>
      <c r="E46" s="166"/>
      <c r="F46" s="253">
        <f>SUM(F47)</f>
        <v>0</v>
      </c>
      <c r="G46" s="253">
        <f t="shared" ref="G46:K46" si="28">SUM(G47)</f>
        <v>0</v>
      </c>
      <c r="H46" s="253">
        <f t="shared" si="28"/>
        <v>0</v>
      </c>
      <c r="I46" s="253">
        <f t="shared" si="28"/>
        <v>0</v>
      </c>
      <c r="J46" s="253">
        <f t="shared" si="28"/>
        <v>0</v>
      </c>
      <c r="K46" s="253">
        <f t="shared" si="28"/>
        <v>0</v>
      </c>
    </row>
    <row r="47" spans="1:11" s="59" customFormat="1" ht="15" hidden="1" customHeight="1" x14ac:dyDescent="0.25">
      <c r="A47" s="65"/>
      <c r="B47" s="66"/>
      <c r="C47" s="68"/>
      <c r="D47" s="109">
        <v>15302</v>
      </c>
      <c r="E47" s="167" t="s">
        <v>387</v>
      </c>
      <c r="F47" s="254"/>
      <c r="G47" s="254"/>
      <c r="H47" s="251">
        <f t="shared" si="6"/>
        <v>0</v>
      </c>
      <c r="I47" s="254"/>
      <c r="J47" s="254"/>
      <c r="K47" s="251">
        <f t="shared" si="7"/>
        <v>0</v>
      </c>
    </row>
    <row r="48" spans="1:11" s="67" customFormat="1" x14ac:dyDescent="0.25">
      <c r="A48" s="65"/>
      <c r="B48" s="68"/>
      <c r="C48" s="164">
        <v>15400</v>
      </c>
      <c r="D48" s="165" t="s">
        <v>295</v>
      </c>
      <c r="E48" s="166"/>
      <c r="F48" s="253">
        <f>SUM(F49:F55)</f>
        <v>3994378.3499999996</v>
      </c>
      <c r="G48" s="253">
        <f t="shared" ref="G48:K48" si="29">SUM(G49:G55)</f>
        <v>5000</v>
      </c>
      <c r="H48" s="253">
        <f t="shared" si="29"/>
        <v>3999378.3499999996</v>
      </c>
      <c r="I48" s="253">
        <f t="shared" si="29"/>
        <v>3999379.1999999997</v>
      </c>
      <c r="J48" s="253">
        <f t="shared" si="29"/>
        <v>3842081.5799999996</v>
      </c>
      <c r="K48" s="253">
        <f t="shared" si="29"/>
        <v>-0.84999999997671694</v>
      </c>
    </row>
    <row r="49" spans="1:11" x14ac:dyDescent="0.25">
      <c r="A49" s="65"/>
      <c r="B49" s="66"/>
      <c r="C49" s="68"/>
      <c r="D49" s="109">
        <v>15401</v>
      </c>
      <c r="E49" s="167" t="s">
        <v>345</v>
      </c>
      <c r="F49" s="254">
        <v>809606.51</v>
      </c>
      <c r="G49" s="254">
        <v>0</v>
      </c>
      <c r="H49" s="251">
        <f t="shared" si="6"/>
        <v>809606.51</v>
      </c>
      <c r="I49" s="254">
        <v>809606.51</v>
      </c>
      <c r="J49" s="254">
        <v>809606.51</v>
      </c>
      <c r="K49" s="251">
        <f t="shared" si="7"/>
        <v>0</v>
      </c>
    </row>
    <row r="50" spans="1:11" s="59" customFormat="1" ht="15" customHeight="1" x14ac:dyDescent="0.25">
      <c r="A50" s="65"/>
      <c r="B50" s="66"/>
      <c r="C50" s="68"/>
      <c r="D50" s="109">
        <v>15402</v>
      </c>
      <c r="E50" s="167" t="s">
        <v>346</v>
      </c>
      <c r="F50" s="254">
        <v>443138.19</v>
      </c>
      <c r="G50" s="254">
        <v>0</v>
      </c>
      <c r="H50" s="251">
        <f t="shared" si="6"/>
        <v>443138.19</v>
      </c>
      <c r="I50" s="254">
        <v>443138.19</v>
      </c>
      <c r="J50" s="254">
        <v>441274.89</v>
      </c>
      <c r="K50" s="251">
        <f t="shared" si="7"/>
        <v>0</v>
      </c>
    </row>
    <row r="51" spans="1:11" s="67" customFormat="1" x14ac:dyDescent="0.25">
      <c r="A51" s="65"/>
      <c r="B51" s="66"/>
      <c r="C51" s="68"/>
      <c r="D51" s="109">
        <v>15403</v>
      </c>
      <c r="E51" s="167" t="s">
        <v>554</v>
      </c>
      <c r="F51" s="254">
        <v>1776096.57</v>
      </c>
      <c r="G51" s="254">
        <v>0</v>
      </c>
      <c r="H51" s="251">
        <f t="shared" si="6"/>
        <v>1776096.57</v>
      </c>
      <c r="I51" s="254">
        <v>1776096.57</v>
      </c>
      <c r="J51" s="254">
        <v>1776096.57</v>
      </c>
      <c r="K51" s="251">
        <f t="shared" si="7"/>
        <v>0</v>
      </c>
    </row>
    <row r="52" spans="1:11" x14ac:dyDescent="0.25">
      <c r="A52" s="65"/>
      <c r="B52" s="66"/>
      <c r="C52" s="68"/>
      <c r="D52" s="109">
        <v>15404</v>
      </c>
      <c r="E52" s="167" t="s">
        <v>388</v>
      </c>
      <c r="F52" s="254">
        <v>418213</v>
      </c>
      <c r="G52" s="254">
        <v>0</v>
      </c>
      <c r="H52" s="251">
        <f t="shared" si="6"/>
        <v>418213</v>
      </c>
      <c r="I52" s="254">
        <v>418213.85</v>
      </c>
      <c r="J52" s="254">
        <v>418213.85</v>
      </c>
      <c r="K52" s="251">
        <f t="shared" si="7"/>
        <v>-0.84999999997671694</v>
      </c>
    </row>
    <row r="53" spans="1:11" x14ac:dyDescent="0.25">
      <c r="A53" s="65"/>
      <c r="B53" s="66"/>
      <c r="C53" s="68"/>
      <c r="D53" s="109">
        <v>15405</v>
      </c>
      <c r="E53" s="167" t="s">
        <v>389</v>
      </c>
      <c r="F53" s="254">
        <v>155434.32</v>
      </c>
      <c r="G53" s="254">
        <v>0</v>
      </c>
      <c r="H53" s="251">
        <f t="shared" si="6"/>
        <v>155434.32</v>
      </c>
      <c r="I53" s="254">
        <v>155434.32</v>
      </c>
      <c r="J53" s="254"/>
      <c r="K53" s="251">
        <f t="shared" si="7"/>
        <v>0</v>
      </c>
    </row>
    <row r="54" spans="1:11" ht="15" customHeight="1" x14ac:dyDescent="0.25">
      <c r="A54" s="65"/>
      <c r="B54" s="66"/>
      <c r="C54" s="68"/>
      <c r="D54" s="109">
        <v>15406</v>
      </c>
      <c r="E54" s="167" t="s">
        <v>390</v>
      </c>
      <c r="F54" s="254">
        <v>338595.36</v>
      </c>
      <c r="G54" s="254">
        <v>0</v>
      </c>
      <c r="H54" s="251">
        <f t="shared" si="6"/>
        <v>338595.36</v>
      </c>
      <c r="I54" s="254">
        <v>338595.36</v>
      </c>
      <c r="J54" s="254">
        <v>338595.36</v>
      </c>
      <c r="K54" s="251">
        <f t="shared" si="7"/>
        <v>0</v>
      </c>
    </row>
    <row r="55" spans="1:11" s="59" customFormat="1" ht="15" customHeight="1" x14ac:dyDescent="0.25">
      <c r="A55" s="65"/>
      <c r="B55" s="66"/>
      <c r="C55" s="68"/>
      <c r="D55" s="109">
        <v>15412</v>
      </c>
      <c r="E55" s="167" t="s">
        <v>391</v>
      </c>
      <c r="F55" s="254">
        <v>53294.400000000001</v>
      </c>
      <c r="G55" s="254">
        <v>5000</v>
      </c>
      <c r="H55" s="251">
        <f t="shared" si="6"/>
        <v>58294.400000000001</v>
      </c>
      <c r="I55" s="254">
        <v>58294.400000000001</v>
      </c>
      <c r="J55" s="254">
        <v>58294.400000000001</v>
      </c>
      <c r="K55" s="251">
        <f t="shared" si="7"/>
        <v>0</v>
      </c>
    </row>
    <row r="56" spans="1:11" s="67" customFormat="1" hidden="1" x14ac:dyDescent="0.25">
      <c r="A56" s="65"/>
      <c r="B56" s="68"/>
      <c r="C56" s="164">
        <v>15500</v>
      </c>
      <c r="D56" s="165" t="s">
        <v>392</v>
      </c>
      <c r="E56" s="166"/>
      <c r="F56" s="253">
        <f>SUM(F57)</f>
        <v>0</v>
      </c>
      <c r="G56" s="253">
        <f t="shared" ref="G56:K56" si="30">SUM(G57)</f>
        <v>0</v>
      </c>
      <c r="H56" s="253">
        <f t="shared" si="30"/>
        <v>0</v>
      </c>
      <c r="I56" s="253">
        <f t="shared" si="30"/>
        <v>0</v>
      </c>
      <c r="J56" s="253">
        <f t="shared" si="30"/>
        <v>0</v>
      </c>
      <c r="K56" s="253">
        <f t="shared" si="30"/>
        <v>0</v>
      </c>
    </row>
    <row r="57" spans="1:11" hidden="1" x14ac:dyDescent="0.25">
      <c r="A57" s="65"/>
      <c r="B57" s="66"/>
      <c r="C57" s="68"/>
      <c r="D57" s="109">
        <v>15501</v>
      </c>
      <c r="E57" s="167" t="s">
        <v>393</v>
      </c>
      <c r="F57" s="254"/>
      <c r="G57" s="254"/>
      <c r="H57" s="255"/>
      <c r="I57" s="254"/>
      <c r="J57" s="254"/>
      <c r="K57" s="251">
        <f t="shared" si="7"/>
        <v>0</v>
      </c>
    </row>
    <row r="58" spans="1:11" s="67" customFormat="1" hidden="1" x14ac:dyDescent="0.25">
      <c r="A58" s="65"/>
      <c r="B58" s="68"/>
      <c r="C58" s="164">
        <v>15900</v>
      </c>
      <c r="D58" s="165" t="s">
        <v>294</v>
      </c>
      <c r="E58" s="166"/>
      <c r="F58" s="253">
        <f>SUM(F59:F61)</f>
        <v>0</v>
      </c>
      <c r="G58" s="253">
        <f t="shared" ref="G58:K58" si="31">SUM(G59:G61)</f>
        <v>0</v>
      </c>
      <c r="H58" s="253">
        <f t="shared" si="31"/>
        <v>0</v>
      </c>
      <c r="I58" s="253">
        <f t="shared" si="31"/>
        <v>0</v>
      </c>
      <c r="J58" s="253">
        <f t="shared" si="31"/>
        <v>0</v>
      </c>
      <c r="K58" s="253">
        <f t="shared" si="31"/>
        <v>0</v>
      </c>
    </row>
    <row r="59" spans="1:11" hidden="1" x14ac:dyDescent="0.25">
      <c r="A59" s="65"/>
      <c r="B59" s="66"/>
      <c r="C59" s="68"/>
      <c r="D59" s="189">
        <v>15901</v>
      </c>
      <c r="E59" s="167"/>
      <c r="F59" s="254"/>
      <c r="G59" s="254"/>
      <c r="H59" s="251">
        <f t="shared" si="6"/>
        <v>0</v>
      </c>
      <c r="I59" s="254"/>
      <c r="J59" s="254"/>
      <c r="K59" s="251">
        <f t="shared" si="7"/>
        <v>0</v>
      </c>
    </row>
    <row r="60" spans="1:11" ht="30" hidden="1" x14ac:dyDescent="0.25">
      <c r="A60" s="65"/>
      <c r="B60" s="66"/>
      <c r="C60" s="68"/>
      <c r="D60" s="109">
        <v>15913</v>
      </c>
      <c r="E60" s="167" t="s">
        <v>394</v>
      </c>
      <c r="F60" s="254"/>
      <c r="G60" s="254"/>
      <c r="H60" s="251">
        <f t="shared" si="6"/>
        <v>0</v>
      </c>
      <c r="I60" s="254"/>
      <c r="J60" s="254"/>
      <c r="K60" s="251">
        <f t="shared" si="7"/>
        <v>0</v>
      </c>
    </row>
    <row r="61" spans="1:11" hidden="1" x14ac:dyDescent="0.25">
      <c r="A61" s="65"/>
      <c r="B61" s="66"/>
      <c r="C61" s="68"/>
      <c r="D61" s="109">
        <v>15914</v>
      </c>
      <c r="E61" s="167" t="s">
        <v>395</v>
      </c>
      <c r="F61" s="254"/>
      <c r="G61" s="254"/>
      <c r="H61" s="251">
        <f t="shared" si="6"/>
        <v>0</v>
      </c>
      <c r="I61" s="254"/>
      <c r="J61" s="254"/>
      <c r="K61" s="251">
        <f t="shared" si="7"/>
        <v>0</v>
      </c>
    </row>
    <row r="62" spans="1:11" s="59" customFormat="1" ht="15" customHeight="1" x14ac:dyDescent="0.25">
      <c r="A62" s="65"/>
      <c r="B62" s="112">
        <v>16000</v>
      </c>
      <c r="C62" s="114" t="s">
        <v>144</v>
      </c>
      <c r="D62" s="114"/>
      <c r="E62" s="115"/>
      <c r="F62" s="252">
        <f>SUM(F63)</f>
        <v>786092.87</v>
      </c>
      <c r="G62" s="252">
        <f t="shared" ref="G62:K63" si="32">SUM(G63)</f>
        <v>-5000</v>
      </c>
      <c r="H62" s="252">
        <f t="shared" si="32"/>
        <v>781092.87</v>
      </c>
      <c r="I62" s="252">
        <f t="shared" si="32"/>
        <v>0</v>
      </c>
      <c r="J62" s="252">
        <f t="shared" si="32"/>
        <v>0</v>
      </c>
      <c r="K62" s="252">
        <f t="shared" si="32"/>
        <v>781092.87</v>
      </c>
    </row>
    <row r="63" spans="1:11" s="67" customFormat="1" x14ac:dyDescent="0.25">
      <c r="A63" s="65"/>
      <c r="B63" s="68"/>
      <c r="C63" s="164">
        <v>16100</v>
      </c>
      <c r="D63" s="164" t="s">
        <v>544</v>
      </c>
      <c r="E63" s="166"/>
      <c r="F63" s="253">
        <f>SUM(F64)</f>
        <v>786092.87</v>
      </c>
      <c r="G63" s="253">
        <f t="shared" si="32"/>
        <v>-5000</v>
      </c>
      <c r="H63" s="253">
        <f t="shared" si="32"/>
        <v>781092.87</v>
      </c>
      <c r="I63" s="253">
        <f t="shared" si="32"/>
        <v>0</v>
      </c>
      <c r="J63" s="253">
        <f t="shared" si="32"/>
        <v>0</v>
      </c>
      <c r="K63" s="253">
        <f t="shared" si="32"/>
        <v>781092.87</v>
      </c>
    </row>
    <row r="64" spans="1:11" x14ac:dyDescent="0.25">
      <c r="A64" s="65"/>
      <c r="B64" s="66"/>
      <c r="C64" s="68"/>
      <c r="D64" s="109">
        <v>16101</v>
      </c>
      <c r="E64" s="167" t="s">
        <v>545</v>
      </c>
      <c r="F64" s="254">
        <v>786092.87</v>
      </c>
      <c r="G64" s="254">
        <v>-5000</v>
      </c>
      <c r="H64" s="251">
        <f t="shared" ref="H64" si="33">F64+G64</f>
        <v>781092.87</v>
      </c>
      <c r="I64" s="254">
        <v>0</v>
      </c>
      <c r="J64" s="254">
        <v>0</v>
      </c>
      <c r="K64" s="251">
        <f t="shared" ref="K64" si="34">H64-I64</f>
        <v>781092.87</v>
      </c>
    </row>
    <row r="65" spans="1:11" s="59" customFormat="1" ht="15" customHeight="1" x14ac:dyDescent="0.25">
      <c r="A65" s="65"/>
      <c r="B65" s="112">
        <v>17000</v>
      </c>
      <c r="C65" s="113" t="s">
        <v>347</v>
      </c>
      <c r="D65" s="114"/>
      <c r="E65" s="115"/>
      <c r="F65" s="252">
        <f t="shared" ref="F65:K66" si="35">SUM(F66)</f>
        <v>17434540.960000001</v>
      </c>
      <c r="G65" s="252">
        <f t="shared" si="35"/>
        <v>-572890</v>
      </c>
      <c r="H65" s="252">
        <f t="shared" si="35"/>
        <v>16861650.960000001</v>
      </c>
      <c r="I65" s="252">
        <f t="shared" si="35"/>
        <v>16861650.960000001</v>
      </c>
      <c r="J65" s="252">
        <f t="shared" si="35"/>
        <v>16185959.859999999</v>
      </c>
      <c r="K65" s="252">
        <f t="shared" si="35"/>
        <v>0</v>
      </c>
    </row>
    <row r="66" spans="1:11" s="67" customFormat="1" x14ac:dyDescent="0.25">
      <c r="A66" s="65"/>
      <c r="B66" s="68"/>
      <c r="C66" s="164">
        <v>17100</v>
      </c>
      <c r="D66" s="165" t="s">
        <v>348</v>
      </c>
      <c r="E66" s="166"/>
      <c r="F66" s="253">
        <f t="shared" si="35"/>
        <v>17434540.960000001</v>
      </c>
      <c r="G66" s="253">
        <f t="shared" si="35"/>
        <v>-572890</v>
      </c>
      <c r="H66" s="253">
        <f t="shared" si="35"/>
        <v>16861650.960000001</v>
      </c>
      <c r="I66" s="253">
        <f t="shared" si="35"/>
        <v>16861650.960000001</v>
      </c>
      <c r="J66" s="253">
        <f t="shared" si="35"/>
        <v>16185959.859999999</v>
      </c>
      <c r="K66" s="253">
        <f t="shared" si="35"/>
        <v>0</v>
      </c>
    </row>
    <row r="67" spans="1:11" x14ac:dyDescent="0.25">
      <c r="A67" s="65"/>
      <c r="B67" s="66"/>
      <c r="C67" s="68"/>
      <c r="D67" s="109">
        <v>17101</v>
      </c>
      <c r="E67" s="167" t="s">
        <v>349</v>
      </c>
      <c r="F67" s="254">
        <v>17434540.960000001</v>
      </c>
      <c r="G67" s="254">
        <v>-572890</v>
      </c>
      <c r="H67" s="251">
        <f t="shared" si="6"/>
        <v>16861650.960000001</v>
      </c>
      <c r="I67" s="254">
        <v>16861650.960000001</v>
      </c>
      <c r="J67" s="254">
        <v>16185959.859999999</v>
      </c>
      <c r="K67" s="251">
        <f t="shared" si="7"/>
        <v>0</v>
      </c>
    </row>
    <row r="68" spans="1:11" s="67" customFormat="1" x14ac:dyDescent="0.25">
      <c r="A68" s="65"/>
      <c r="B68" s="66"/>
      <c r="C68" s="68"/>
      <c r="D68" s="109"/>
      <c r="E68" s="167"/>
      <c r="F68" s="254"/>
      <c r="G68" s="254"/>
      <c r="H68" s="251"/>
      <c r="I68" s="254"/>
      <c r="J68" s="254"/>
      <c r="K68" s="251"/>
    </row>
    <row r="69" spans="1:11" x14ac:dyDescent="0.25">
      <c r="A69" s="160">
        <v>20000</v>
      </c>
      <c r="B69" s="161" t="s">
        <v>359</v>
      </c>
      <c r="C69" s="162"/>
      <c r="D69" s="162"/>
      <c r="E69" s="163"/>
      <c r="F69" s="251">
        <f t="shared" ref="F69:K69" si="36">SUM(F70,F84,F91,F108,F115,F119,F127)</f>
        <v>312214.78499999997</v>
      </c>
      <c r="G69" s="251">
        <f t="shared" si="36"/>
        <v>0</v>
      </c>
      <c r="H69" s="251">
        <f t="shared" si="36"/>
        <v>312214.78499999997</v>
      </c>
      <c r="I69" s="251">
        <f t="shared" si="36"/>
        <v>73466.820000000007</v>
      </c>
      <c r="J69" s="251">
        <f t="shared" si="36"/>
        <v>71857.820000000007</v>
      </c>
      <c r="K69" s="251">
        <f t="shared" si="36"/>
        <v>238747.965</v>
      </c>
    </row>
    <row r="70" spans="1:11" s="59" customFormat="1" ht="15" customHeight="1" x14ac:dyDescent="0.25">
      <c r="A70" s="65"/>
      <c r="B70" s="112">
        <v>21000</v>
      </c>
      <c r="C70" s="113" t="s">
        <v>396</v>
      </c>
      <c r="D70" s="114"/>
      <c r="E70" s="115"/>
      <c r="F70" s="252">
        <f t="shared" ref="F70:K70" si="37">SUM(F71,F74,F76,F78,F80,F82)</f>
        <v>88850.235000000001</v>
      </c>
      <c r="G70" s="252">
        <f t="shared" si="37"/>
        <v>0</v>
      </c>
      <c r="H70" s="252">
        <f t="shared" si="37"/>
        <v>88850.235000000001</v>
      </c>
      <c r="I70" s="252">
        <f t="shared" si="37"/>
        <v>63450.479999999996</v>
      </c>
      <c r="J70" s="252">
        <f t="shared" si="37"/>
        <v>63450.479999999996</v>
      </c>
      <c r="K70" s="252">
        <f t="shared" si="37"/>
        <v>25399.755000000005</v>
      </c>
    </row>
    <row r="71" spans="1:11" s="67" customFormat="1" x14ac:dyDescent="0.25">
      <c r="A71" s="65"/>
      <c r="B71" s="68"/>
      <c r="C71" s="164">
        <v>21100</v>
      </c>
      <c r="D71" s="165" t="s">
        <v>397</v>
      </c>
      <c r="E71" s="166"/>
      <c r="F71" s="253">
        <f t="shared" ref="F71:K71" si="38">SUM(F72:F73)</f>
        <v>45604.915000000001</v>
      </c>
      <c r="G71" s="253">
        <f t="shared" si="38"/>
        <v>0</v>
      </c>
      <c r="H71" s="253">
        <f t="shared" si="38"/>
        <v>45604.915000000001</v>
      </c>
      <c r="I71" s="253">
        <f t="shared" si="38"/>
        <v>42260.56</v>
      </c>
      <c r="J71" s="253">
        <f t="shared" si="38"/>
        <v>42260.56</v>
      </c>
      <c r="K71" s="253">
        <f t="shared" si="38"/>
        <v>3344.3550000000032</v>
      </c>
    </row>
    <row r="72" spans="1:11" x14ac:dyDescent="0.25">
      <c r="A72" s="65"/>
      <c r="B72" s="66"/>
      <c r="C72" s="68"/>
      <c r="D72" s="109">
        <v>21101</v>
      </c>
      <c r="E72" s="167" t="s">
        <v>398</v>
      </c>
      <c r="F72" s="168">
        <v>45604.915000000001</v>
      </c>
      <c r="G72" s="254">
        <v>0</v>
      </c>
      <c r="H72" s="251">
        <f t="shared" si="6"/>
        <v>45604.915000000001</v>
      </c>
      <c r="I72" s="254">
        <v>42260.56</v>
      </c>
      <c r="J72" s="254">
        <v>42260.56</v>
      </c>
      <c r="K72" s="251">
        <f t="shared" si="7"/>
        <v>3344.3550000000032</v>
      </c>
    </row>
    <row r="73" spans="1:11" hidden="1" x14ac:dyDescent="0.25">
      <c r="A73" s="65"/>
      <c r="B73" s="66"/>
      <c r="C73" s="68"/>
      <c r="D73" s="109">
        <v>21102</v>
      </c>
      <c r="E73" s="167" t="s">
        <v>399</v>
      </c>
      <c r="F73" s="254"/>
      <c r="G73" s="254"/>
      <c r="H73" s="251">
        <f t="shared" si="6"/>
        <v>0</v>
      </c>
      <c r="I73" s="254"/>
      <c r="J73" s="254"/>
      <c r="K73" s="251">
        <f t="shared" si="7"/>
        <v>0</v>
      </c>
    </row>
    <row r="74" spans="1:11" x14ac:dyDescent="0.25">
      <c r="A74" s="65"/>
      <c r="B74" s="68"/>
      <c r="C74" s="164">
        <v>21200</v>
      </c>
      <c r="D74" s="165" t="s">
        <v>400</v>
      </c>
      <c r="E74" s="166"/>
      <c r="F74" s="253">
        <f t="shared" ref="F74:K74" si="39">SUM(F75)</f>
        <v>1972.21</v>
      </c>
      <c r="G74" s="253">
        <f t="shared" si="39"/>
        <v>0</v>
      </c>
      <c r="H74" s="253">
        <f t="shared" si="39"/>
        <v>1972.21</v>
      </c>
      <c r="I74" s="253">
        <f t="shared" ref="I74:J74" si="40">SUM(I75)</f>
        <v>0</v>
      </c>
      <c r="J74" s="253">
        <f t="shared" si="40"/>
        <v>0</v>
      </c>
      <c r="K74" s="253">
        <f t="shared" si="39"/>
        <v>1972.21</v>
      </c>
    </row>
    <row r="75" spans="1:11" ht="30" x14ac:dyDescent="0.25">
      <c r="A75" s="65"/>
      <c r="B75" s="66"/>
      <c r="C75" s="68"/>
      <c r="D75" s="109">
        <v>21201</v>
      </c>
      <c r="E75" s="167" t="s">
        <v>400</v>
      </c>
      <c r="F75" s="254">
        <v>1972.21</v>
      </c>
      <c r="G75" s="254">
        <v>0</v>
      </c>
      <c r="H75" s="251">
        <f t="shared" si="6"/>
        <v>1972.21</v>
      </c>
      <c r="I75" s="254">
        <v>0</v>
      </c>
      <c r="J75" s="254">
        <v>0</v>
      </c>
      <c r="K75" s="251">
        <f t="shared" si="7"/>
        <v>1972.21</v>
      </c>
    </row>
    <row r="76" spans="1:11" x14ac:dyDescent="0.25">
      <c r="A76" s="65"/>
      <c r="B76" s="68"/>
      <c r="C76" s="164">
        <v>21400</v>
      </c>
      <c r="D76" s="165" t="s">
        <v>401</v>
      </c>
      <c r="E76" s="166"/>
      <c r="F76" s="253">
        <f t="shared" ref="F76:K76" si="41">SUM(F77)</f>
        <v>14694.45</v>
      </c>
      <c r="G76" s="253">
        <f t="shared" si="41"/>
        <v>0</v>
      </c>
      <c r="H76" s="253">
        <f t="shared" si="41"/>
        <v>14694.45</v>
      </c>
      <c r="I76" s="253">
        <f t="shared" ref="I76:J76" si="42">SUM(I77)</f>
        <v>0</v>
      </c>
      <c r="J76" s="253">
        <f t="shared" si="42"/>
        <v>0</v>
      </c>
      <c r="K76" s="253">
        <f t="shared" si="41"/>
        <v>14694.45</v>
      </c>
    </row>
    <row r="77" spans="1:11" ht="45" x14ac:dyDescent="0.25">
      <c r="A77" s="65"/>
      <c r="B77" s="66"/>
      <c r="C77" s="68"/>
      <c r="D77" s="109">
        <v>21401</v>
      </c>
      <c r="E77" s="167" t="s">
        <v>402</v>
      </c>
      <c r="F77" s="254">
        <v>14694.45</v>
      </c>
      <c r="G77" s="254">
        <v>0</v>
      </c>
      <c r="H77" s="251">
        <f t="shared" si="6"/>
        <v>14694.45</v>
      </c>
      <c r="I77" s="254">
        <v>0</v>
      </c>
      <c r="J77" s="254">
        <v>0</v>
      </c>
      <c r="K77" s="251">
        <f t="shared" si="7"/>
        <v>14694.45</v>
      </c>
    </row>
    <row r="78" spans="1:11" x14ac:dyDescent="0.25">
      <c r="A78" s="65"/>
      <c r="B78" s="68"/>
      <c r="C78" s="164">
        <v>21500</v>
      </c>
      <c r="D78" s="165" t="s">
        <v>403</v>
      </c>
      <c r="E78" s="166"/>
      <c r="F78" s="253">
        <f t="shared" ref="F78:K78" si="43">SUM(F79)</f>
        <v>12480</v>
      </c>
      <c r="G78" s="253">
        <f t="shared" si="43"/>
        <v>0</v>
      </c>
      <c r="H78" s="253">
        <f t="shared" si="43"/>
        <v>12480</v>
      </c>
      <c r="I78" s="253">
        <f t="shared" ref="I78:J78" si="44">SUM(I79)</f>
        <v>11151</v>
      </c>
      <c r="J78" s="253">
        <f t="shared" si="44"/>
        <v>11151</v>
      </c>
      <c r="K78" s="253">
        <f t="shared" si="43"/>
        <v>1329</v>
      </c>
    </row>
    <row r="79" spans="1:11" x14ac:dyDescent="0.25">
      <c r="A79" s="65"/>
      <c r="B79" s="66"/>
      <c r="C79" s="68"/>
      <c r="D79" s="109">
        <v>21501</v>
      </c>
      <c r="E79" s="167" t="s">
        <v>404</v>
      </c>
      <c r="F79" s="254">
        <v>12480</v>
      </c>
      <c r="G79" s="254">
        <v>0</v>
      </c>
      <c r="H79" s="251">
        <f t="shared" si="6"/>
        <v>12480</v>
      </c>
      <c r="I79" s="254">
        <v>11151</v>
      </c>
      <c r="J79" s="254">
        <v>11151</v>
      </c>
      <c r="K79" s="251">
        <f t="shared" si="7"/>
        <v>1329</v>
      </c>
    </row>
    <row r="80" spans="1:11" x14ac:dyDescent="0.25">
      <c r="A80" s="65"/>
      <c r="B80" s="68"/>
      <c r="C80" s="164">
        <v>21600</v>
      </c>
      <c r="D80" s="165" t="s">
        <v>405</v>
      </c>
      <c r="E80" s="166"/>
      <c r="F80" s="253">
        <f t="shared" ref="F80:K80" si="45">SUM(F81)</f>
        <v>14098.66</v>
      </c>
      <c r="G80" s="253">
        <f t="shared" si="45"/>
        <v>0</v>
      </c>
      <c r="H80" s="253">
        <f t="shared" si="45"/>
        <v>14098.66</v>
      </c>
      <c r="I80" s="253">
        <f t="shared" ref="I80:J80" si="46">SUM(I81)</f>
        <v>10038.92</v>
      </c>
      <c r="J80" s="253">
        <f t="shared" si="46"/>
        <v>10038.92</v>
      </c>
      <c r="K80" s="253">
        <f t="shared" si="45"/>
        <v>4059.74</v>
      </c>
    </row>
    <row r="81" spans="1:11" x14ac:dyDescent="0.25">
      <c r="A81" s="65"/>
      <c r="B81" s="66"/>
      <c r="C81" s="68"/>
      <c r="D81" s="109">
        <v>21601</v>
      </c>
      <c r="E81" s="167" t="s">
        <v>405</v>
      </c>
      <c r="F81" s="254">
        <v>14098.66</v>
      </c>
      <c r="G81" s="254">
        <v>0</v>
      </c>
      <c r="H81" s="251">
        <f t="shared" si="6"/>
        <v>14098.66</v>
      </c>
      <c r="I81" s="254">
        <v>10038.92</v>
      </c>
      <c r="J81" s="254">
        <v>10038.92</v>
      </c>
      <c r="K81" s="251">
        <f t="shared" si="7"/>
        <v>4059.74</v>
      </c>
    </row>
    <row r="82" spans="1:11" hidden="1" x14ac:dyDescent="0.25">
      <c r="A82" s="65"/>
      <c r="B82" s="68"/>
      <c r="C82" s="164">
        <v>21800</v>
      </c>
      <c r="D82" s="165" t="s">
        <v>406</v>
      </c>
      <c r="E82" s="166"/>
      <c r="F82" s="253">
        <f t="shared" ref="F82:K82" si="47">SUM(F83)</f>
        <v>0</v>
      </c>
      <c r="G82" s="253">
        <f t="shared" si="47"/>
        <v>0</v>
      </c>
      <c r="H82" s="253">
        <f t="shared" si="47"/>
        <v>0</v>
      </c>
      <c r="I82" s="253">
        <f t="shared" ref="I82:J82" si="48">SUM(I83)</f>
        <v>0</v>
      </c>
      <c r="J82" s="253">
        <f t="shared" si="48"/>
        <v>0</v>
      </c>
      <c r="K82" s="253">
        <f t="shared" si="47"/>
        <v>0</v>
      </c>
    </row>
    <row r="83" spans="1:11" hidden="1" x14ac:dyDescent="0.25">
      <c r="A83" s="65"/>
      <c r="B83" s="66"/>
      <c r="C83" s="68"/>
      <c r="D83" s="109">
        <v>21801</v>
      </c>
      <c r="E83" s="167" t="s">
        <v>407</v>
      </c>
      <c r="F83" s="254"/>
      <c r="G83" s="254"/>
      <c r="H83" s="251">
        <f t="shared" si="6"/>
        <v>0</v>
      </c>
      <c r="I83" s="254"/>
      <c r="J83" s="254"/>
      <c r="K83" s="251">
        <f t="shared" si="7"/>
        <v>0</v>
      </c>
    </row>
    <row r="84" spans="1:11" x14ac:dyDescent="0.25">
      <c r="A84" s="65"/>
      <c r="B84" s="112">
        <v>22000</v>
      </c>
      <c r="C84" s="113" t="s">
        <v>408</v>
      </c>
      <c r="D84" s="114"/>
      <c r="E84" s="115"/>
      <c r="F84" s="252">
        <f t="shared" ref="F84:K84" si="49">SUM(F85,F89)</f>
        <v>86893.209999999992</v>
      </c>
      <c r="G84" s="252">
        <f t="shared" si="49"/>
        <v>0</v>
      </c>
      <c r="H84" s="252">
        <f t="shared" si="49"/>
        <v>86893.209999999992</v>
      </c>
      <c r="I84" s="252">
        <f t="shared" si="49"/>
        <v>4797.1100000000006</v>
      </c>
      <c r="J84" s="252">
        <f t="shared" si="49"/>
        <v>4797.1100000000006</v>
      </c>
      <c r="K84" s="252">
        <f t="shared" si="49"/>
        <v>82096.100000000006</v>
      </c>
    </row>
    <row r="85" spans="1:11" x14ac:dyDescent="0.25">
      <c r="A85" s="65"/>
      <c r="B85" s="68"/>
      <c r="C85" s="164">
        <v>22100</v>
      </c>
      <c r="D85" s="165" t="s">
        <v>409</v>
      </c>
      <c r="E85" s="166"/>
      <c r="F85" s="253">
        <f t="shared" ref="F85:K85" si="50">SUM(F86:F88)</f>
        <v>86893.209999999992</v>
      </c>
      <c r="G85" s="253">
        <f t="shared" si="50"/>
        <v>0</v>
      </c>
      <c r="H85" s="253">
        <f t="shared" si="50"/>
        <v>86893.209999999992</v>
      </c>
      <c r="I85" s="253">
        <f t="shared" si="50"/>
        <v>4797.1100000000006</v>
      </c>
      <c r="J85" s="253">
        <f t="shared" ref="J85" si="51">SUM(J86:J88)</f>
        <v>4797.1100000000006</v>
      </c>
      <c r="K85" s="253">
        <f t="shared" si="50"/>
        <v>82096.100000000006</v>
      </c>
    </row>
    <row r="86" spans="1:11" x14ac:dyDescent="0.25">
      <c r="A86" s="65"/>
      <c r="B86" s="66"/>
      <c r="C86" s="68"/>
      <c r="D86" s="109">
        <v>22104</v>
      </c>
      <c r="E86" s="167" t="s">
        <v>410</v>
      </c>
      <c r="F86" s="254">
        <v>17393.75</v>
      </c>
      <c r="G86" s="254">
        <v>0</v>
      </c>
      <c r="H86" s="251">
        <f t="shared" ref="H86:H148" si="52">F86+G86</f>
        <v>17393.75</v>
      </c>
      <c r="I86" s="254"/>
      <c r="J86" s="254"/>
      <c r="K86" s="251">
        <f t="shared" ref="K86:K148" si="53">H86-I86</f>
        <v>17393.75</v>
      </c>
    </row>
    <row r="87" spans="1:11" x14ac:dyDescent="0.25">
      <c r="A87" s="65"/>
      <c r="B87" s="66"/>
      <c r="C87" s="68"/>
      <c r="D87" s="109">
        <v>22105</v>
      </c>
      <c r="E87" s="167" t="s">
        <v>411</v>
      </c>
      <c r="F87" s="254">
        <v>34024.18</v>
      </c>
      <c r="G87" s="254">
        <v>0</v>
      </c>
      <c r="H87" s="251">
        <f t="shared" si="52"/>
        <v>34024.18</v>
      </c>
      <c r="I87" s="254">
        <v>2236</v>
      </c>
      <c r="J87" s="254">
        <v>2236</v>
      </c>
      <c r="K87" s="251">
        <f t="shared" si="53"/>
        <v>31788.18</v>
      </c>
    </row>
    <row r="88" spans="1:11" x14ac:dyDescent="0.25">
      <c r="A88" s="65"/>
      <c r="B88" s="66"/>
      <c r="C88" s="68"/>
      <c r="D88" s="109">
        <v>22106</v>
      </c>
      <c r="E88" s="167" t="s">
        <v>412</v>
      </c>
      <c r="F88" s="254">
        <v>35475.279999999999</v>
      </c>
      <c r="G88" s="254">
        <v>0</v>
      </c>
      <c r="H88" s="251">
        <f t="shared" si="52"/>
        <v>35475.279999999999</v>
      </c>
      <c r="I88" s="254">
        <v>2561.11</v>
      </c>
      <c r="J88" s="254">
        <v>2561.11</v>
      </c>
      <c r="K88" s="251">
        <f t="shared" si="53"/>
        <v>32914.17</v>
      </c>
    </row>
    <row r="89" spans="1:11" hidden="1" x14ac:dyDescent="0.25">
      <c r="A89" s="65"/>
      <c r="B89" s="68"/>
      <c r="C89" s="164">
        <v>22300</v>
      </c>
      <c r="D89" s="165" t="s">
        <v>555</v>
      </c>
      <c r="E89" s="166"/>
      <c r="F89" s="253">
        <f t="shared" ref="F89:K89" si="54">SUM(F90)</f>
        <v>0</v>
      </c>
      <c r="G89" s="253">
        <f t="shared" si="54"/>
        <v>0</v>
      </c>
      <c r="H89" s="253">
        <f t="shared" si="54"/>
        <v>0</v>
      </c>
      <c r="I89" s="253">
        <f t="shared" ref="I89:J89" si="55">SUM(I90)</f>
        <v>0</v>
      </c>
      <c r="J89" s="253">
        <f t="shared" si="55"/>
        <v>0</v>
      </c>
      <c r="K89" s="253">
        <f t="shared" si="54"/>
        <v>0</v>
      </c>
    </row>
    <row r="90" spans="1:11" hidden="1" x14ac:dyDescent="0.25">
      <c r="A90" s="65"/>
      <c r="B90" s="66"/>
      <c r="C90" s="171"/>
      <c r="D90" s="172">
        <v>22301</v>
      </c>
      <c r="E90" s="111" t="s">
        <v>555</v>
      </c>
      <c r="F90" s="254"/>
      <c r="G90" s="254"/>
      <c r="H90" s="251">
        <f t="shared" si="52"/>
        <v>0</v>
      </c>
      <c r="I90" s="254"/>
      <c r="J90" s="254"/>
      <c r="K90" s="251">
        <f t="shared" si="53"/>
        <v>0</v>
      </c>
    </row>
    <row r="91" spans="1:11" x14ac:dyDescent="0.25">
      <c r="A91" s="65"/>
      <c r="B91" s="112">
        <v>24000</v>
      </c>
      <c r="C91" s="113" t="s">
        <v>361</v>
      </c>
      <c r="D91" s="114"/>
      <c r="E91" s="115"/>
      <c r="F91" s="252">
        <f t="shared" ref="F91:K91" si="56">SUM(F92,F94,F96,F98,F100,F102,F104,F106)</f>
        <v>9212.24</v>
      </c>
      <c r="G91" s="252">
        <f t="shared" si="56"/>
        <v>0</v>
      </c>
      <c r="H91" s="252">
        <f t="shared" si="56"/>
        <v>9212.24</v>
      </c>
      <c r="I91" s="252">
        <f t="shared" si="56"/>
        <v>3542.24</v>
      </c>
      <c r="J91" s="252">
        <f t="shared" si="56"/>
        <v>3542.24</v>
      </c>
      <c r="K91" s="252">
        <f t="shared" si="56"/>
        <v>5670</v>
      </c>
    </row>
    <row r="92" spans="1:11" hidden="1" x14ac:dyDescent="0.25">
      <c r="A92" s="65"/>
      <c r="B92" s="68"/>
      <c r="C92" s="164">
        <v>24200</v>
      </c>
      <c r="D92" s="165" t="s">
        <v>413</v>
      </c>
      <c r="E92" s="166"/>
      <c r="F92" s="253">
        <f t="shared" ref="F92:K92" si="57">SUM(F93)</f>
        <v>0</v>
      </c>
      <c r="G92" s="253">
        <f t="shared" si="57"/>
        <v>0</v>
      </c>
      <c r="H92" s="253">
        <f t="shared" si="57"/>
        <v>0</v>
      </c>
      <c r="I92" s="253">
        <f t="shared" si="57"/>
        <v>0</v>
      </c>
      <c r="J92" s="253">
        <f t="shared" si="57"/>
        <v>0</v>
      </c>
      <c r="K92" s="253">
        <f t="shared" si="57"/>
        <v>0</v>
      </c>
    </row>
    <row r="93" spans="1:11" hidden="1" x14ac:dyDescent="0.25">
      <c r="A93" s="65"/>
      <c r="B93" s="66"/>
      <c r="C93" s="68"/>
      <c r="D93" s="109">
        <v>24201</v>
      </c>
      <c r="E93" s="167" t="s">
        <v>413</v>
      </c>
      <c r="F93" s="254"/>
      <c r="G93" s="254"/>
      <c r="H93" s="251">
        <f t="shared" si="52"/>
        <v>0</v>
      </c>
      <c r="I93" s="254"/>
      <c r="J93" s="254"/>
      <c r="K93" s="251">
        <f t="shared" si="53"/>
        <v>0</v>
      </c>
    </row>
    <row r="94" spans="1:11" hidden="1" x14ac:dyDescent="0.25">
      <c r="A94" s="65"/>
      <c r="B94" s="68"/>
      <c r="C94" s="164">
        <v>24300</v>
      </c>
      <c r="D94" s="165" t="s">
        <v>414</v>
      </c>
      <c r="E94" s="166"/>
      <c r="F94" s="253">
        <f t="shared" ref="F94:K94" si="58">SUM(F95)</f>
        <v>0</v>
      </c>
      <c r="G94" s="253">
        <f t="shared" si="58"/>
        <v>0</v>
      </c>
      <c r="H94" s="253">
        <f t="shared" si="58"/>
        <v>0</v>
      </c>
      <c r="I94" s="253">
        <f t="shared" si="58"/>
        <v>0</v>
      </c>
      <c r="J94" s="253">
        <f t="shared" si="58"/>
        <v>0</v>
      </c>
      <c r="K94" s="253">
        <f t="shared" si="58"/>
        <v>0</v>
      </c>
    </row>
    <row r="95" spans="1:11" hidden="1" x14ac:dyDescent="0.25">
      <c r="A95" s="65"/>
      <c r="B95" s="66"/>
      <c r="C95" s="68"/>
      <c r="D95" s="109">
        <v>24301</v>
      </c>
      <c r="E95" s="167" t="s">
        <v>414</v>
      </c>
      <c r="F95" s="254"/>
      <c r="G95" s="254"/>
      <c r="H95" s="251">
        <f t="shared" si="52"/>
        <v>0</v>
      </c>
      <c r="I95" s="254"/>
      <c r="J95" s="254"/>
      <c r="K95" s="251">
        <f t="shared" si="53"/>
        <v>0</v>
      </c>
    </row>
    <row r="96" spans="1:11" hidden="1" x14ac:dyDescent="0.25">
      <c r="A96" s="65"/>
      <c r="B96" s="68"/>
      <c r="C96" s="164">
        <v>24400</v>
      </c>
      <c r="D96" s="165" t="s">
        <v>415</v>
      </c>
      <c r="E96" s="166"/>
      <c r="F96" s="253">
        <f t="shared" ref="F96:K96" si="59">SUM(F97)</f>
        <v>0</v>
      </c>
      <c r="G96" s="253">
        <f t="shared" si="59"/>
        <v>0</v>
      </c>
      <c r="H96" s="253">
        <f t="shared" si="59"/>
        <v>0</v>
      </c>
      <c r="I96" s="253">
        <f t="shared" si="59"/>
        <v>0</v>
      </c>
      <c r="J96" s="253">
        <f t="shared" si="59"/>
        <v>0</v>
      </c>
      <c r="K96" s="253">
        <f t="shared" si="59"/>
        <v>0</v>
      </c>
    </row>
    <row r="97" spans="1:11" hidden="1" x14ac:dyDescent="0.25">
      <c r="A97" s="65"/>
      <c r="B97" s="66"/>
      <c r="C97" s="68"/>
      <c r="D97" s="109">
        <v>24401</v>
      </c>
      <c r="E97" s="167" t="s">
        <v>415</v>
      </c>
      <c r="F97" s="254"/>
      <c r="G97" s="254"/>
      <c r="H97" s="251">
        <f t="shared" si="52"/>
        <v>0</v>
      </c>
      <c r="I97" s="254"/>
      <c r="J97" s="254"/>
      <c r="K97" s="251">
        <f t="shared" si="53"/>
        <v>0</v>
      </c>
    </row>
    <row r="98" spans="1:11" x14ac:dyDescent="0.25">
      <c r="A98" s="65"/>
      <c r="B98" s="68"/>
      <c r="C98" s="164">
        <v>24500</v>
      </c>
      <c r="D98" s="165" t="s">
        <v>416</v>
      </c>
      <c r="E98" s="166"/>
      <c r="F98" s="253">
        <f t="shared" ref="F98:K98" si="60">SUM(F99)</f>
        <v>2570.88</v>
      </c>
      <c r="G98" s="253">
        <f t="shared" si="60"/>
        <v>0</v>
      </c>
      <c r="H98" s="253">
        <f t="shared" si="60"/>
        <v>2570.88</v>
      </c>
      <c r="I98" s="253">
        <f t="shared" si="60"/>
        <v>0</v>
      </c>
      <c r="J98" s="253">
        <f t="shared" si="60"/>
        <v>0</v>
      </c>
      <c r="K98" s="253">
        <f t="shared" si="60"/>
        <v>2570.88</v>
      </c>
    </row>
    <row r="99" spans="1:11" x14ac:dyDescent="0.25">
      <c r="A99" s="65"/>
      <c r="B99" s="66"/>
      <c r="C99" s="68"/>
      <c r="D99" s="109">
        <v>24501</v>
      </c>
      <c r="E99" s="167" t="s">
        <v>416</v>
      </c>
      <c r="F99" s="254">
        <v>2570.88</v>
      </c>
      <c r="G99" s="254">
        <v>0</v>
      </c>
      <c r="H99" s="251">
        <f t="shared" si="52"/>
        <v>2570.88</v>
      </c>
      <c r="I99" s="254">
        <v>0</v>
      </c>
      <c r="J99" s="254">
        <v>0</v>
      </c>
      <c r="K99" s="251">
        <f t="shared" si="53"/>
        <v>2570.88</v>
      </c>
    </row>
    <row r="100" spans="1:11" x14ac:dyDescent="0.25">
      <c r="A100" s="65"/>
      <c r="B100" s="68"/>
      <c r="C100" s="164">
        <v>24600</v>
      </c>
      <c r="D100" s="165" t="s">
        <v>360</v>
      </c>
      <c r="E100" s="166"/>
      <c r="F100" s="253">
        <f t="shared" ref="F100:K100" si="61">SUM(F101)</f>
        <v>2785.04</v>
      </c>
      <c r="G100" s="253">
        <f t="shared" si="61"/>
        <v>0</v>
      </c>
      <c r="H100" s="253">
        <f t="shared" si="61"/>
        <v>2785.04</v>
      </c>
      <c r="I100" s="253">
        <f t="shared" si="61"/>
        <v>2001.08</v>
      </c>
      <c r="J100" s="253">
        <f t="shared" si="61"/>
        <v>2001.08</v>
      </c>
      <c r="K100" s="253">
        <f t="shared" si="61"/>
        <v>783.96</v>
      </c>
    </row>
    <row r="101" spans="1:11" x14ac:dyDescent="0.25">
      <c r="A101" s="65"/>
      <c r="B101" s="66"/>
      <c r="C101" s="68"/>
      <c r="D101" s="109">
        <v>24601</v>
      </c>
      <c r="E101" s="167" t="s">
        <v>417</v>
      </c>
      <c r="F101" s="254">
        <v>2785.04</v>
      </c>
      <c r="G101" s="254">
        <v>0</v>
      </c>
      <c r="H101" s="251">
        <f t="shared" si="52"/>
        <v>2785.04</v>
      </c>
      <c r="I101" s="254">
        <v>2001.08</v>
      </c>
      <c r="J101" s="254">
        <v>2001.08</v>
      </c>
      <c r="K101" s="251">
        <f t="shared" si="53"/>
        <v>783.96</v>
      </c>
    </row>
    <row r="102" spans="1:11" hidden="1" x14ac:dyDescent="0.25">
      <c r="A102" s="65"/>
      <c r="B102" s="68"/>
      <c r="C102" s="164">
        <v>24700</v>
      </c>
      <c r="D102" s="165" t="s">
        <v>418</v>
      </c>
      <c r="E102" s="166"/>
      <c r="F102" s="253">
        <f t="shared" ref="F102:K102" si="62">SUM(F103)</f>
        <v>0</v>
      </c>
      <c r="G102" s="253">
        <f t="shared" si="62"/>
        <v>0</v>
      </c>
      <c r="H102" s="253">
        <f t="shared" si="62"/>
        <v>0</v>
      </c>
      <c r="I102" s="253">
        <f t="shared" si="62"/>
        <v>0</v>
      </c>
      <c r="J102" s="253">
        <f t="shared" si="62"/>
        <v>0</v>
      </c>
      <c r="K102" s="253">
        <f t="shared" si="62"/>
        <v>0</v>
      </c>
    </row>
    <row r="103" spans="1:11" hidden="1" x14ac:dyDescent="0.25">
      <c r="A103" s="65"/>
      <c r="B103" s="66"/>
      <c r="C103" s="68"/>
      <c r="D103" s="109">
        <v>24701</v>
      </c>
      <c r="E103" s="167" t="s">
        <v>418</v>
      </c>
      <c r="F103" s="254"/>
      <c r="G103" s="254"/>
      <c r="H103" s="251">
        <f t="shared" si="52"/>
        <v>0</v>
      </c>
      <c r="I103" s="254"/>
      <c r="J103" s="254"/>
      <c r="K103" s="251">
        <f t="shared" si="53"/>
        <v>0</v>
      </c>
    </row>
    <row r="104" spans="1:11" hidden="1" x14ac:dyDescent="0.25">
      <c r="A104" s="65"/>
      <c r="B104" s="68"/>
      <c r="C104" s="164">
        <v>24800</v>
      </c>
      <c r="D104" s="165" t="s">
        <v>419</v>
      </c>
      <c r="E104" s="166"/>
      <c r="F104" s="253">
        <f t="shared" ref="F104:K104" si="63">SUM(F105)</f>
        <v>0</v>
      </c>
      <c r="G104" s="253">
        <f t="shared" si="63"/>
        <v>0</v>
      </c>
      <c r="H104" s="253">
        <f t="shared" si="63"/>
        <v>0</v>
      </c>
      <c r="I104" s="253">
        <f t="shared" si="63"/>
        <v>0</v>
      </c>
      <c r="J104" s="253">
        <f t="shared" si="63"/>
        <v>0</v>
      </c>
      <c r="K104" s="253">
        <f t="shared" si="63"/>
        <v>0</v>
      </c>
    </row>
    <row r="105" spans="1:11" hidden="1" x14ac:dyDescent="0.25">
      <c r="A105" s="65"/>
      <c r="B105" s="66"/>
      <c r="C105" s="68"/>
      <c r="D105" s="109">
        <v>24801</v>
      </c>
      <c r="E105" s="167" t="s">
        <v>419</v>
      </c>
      <c r="F105" s="254"/>
      <c r="G105" s="254"/>
      <c r="H105" s="251">
        <f t="shared" si="52"/>
        <v>0</v>
      </c>
      <c r="I105" s="254"/>
      <c r="J105" s="254"/>
      <c r="K105" s="251">
        <f t="shared" si="53"/>
        <v>0</v>
      </c>
    </row>
    <row r="106" spans="1:11" x14ac:dyDescent="0.25">
      <c r="A106" s="65"/>
      <c r="B106" s="68"/>
      <c r="C106" s="164">
        <v>24900</v>
      </c>
      <c r="D106" s="165" t="s">
        <v>420</v>
      </c>
      <c r="E106" s="166"/>
      <c r="F106" s="253">
        <f t="shared" ref="F106:K106" si="64">SUM(F107)</f>
        <v>3856.32</v>
      </c>
      <c r="G106" s="253">
        <f t="shared" si="64"/>
        <v>0</v>
      </c>
      <c r="H106" s="253">
        <f t="shared" si="64"/>
        <v>3856.32</v>
      </c>
      <c r="I106" s="253">
        <f t="shared" si="64"/>
        <v>1541.16</v>
      </c>
      <c r="J106" s="253">
        <f t="shared" si="64"/>
        <v>1541.16</v>
      </c>
      <c r="K106" s="253">
        <f t="shared" si="64"/>
        <v>2315.16</v>
      </c>
    </row>
    <row r="107" spans="1:11" ht="30" x14ac:dyDescent="0.25">
      <c r="A107" s="65"/>
      <c r="B107" s="66"/>
      <c r="C107" s="68"/>
      <c r="D107" s="109">
        <v>24901</v>
      </c>
      <c r="E107" s="167" t="s">
        <v>420</v>
      </c>
      <c r="F107" s="254">
        <v>3856.32</v>
      </c>
      <c r="G107" s="254">
        <v>0</v>
      </c>
      <c r="H107" s="251">
        <f t="shared" si="52"/>
        <v>3856.32</v>
      </c>
      <c r="I107" s="254">
        <v>1541.16</v>
      </c>
      <c r="J107" s="254">
        <v>1541.16</v>
      </c>
      <c r="K107" s="251">
        <f t="shared" si="53"/>
        <v>2315.16</v>
      </c>
    </row>
    <row r="108" spans="1:11" hidden="1" x14ac:dyDescent="0.25">
      <c r="A108" s="65"/>
      <c r="B108" s="112">
        <v>25000</v>
      </c>
      <c r="C108" s="113" t="s">
        <v>421</v>
      </c>
      <c r="D108" s="114"/>
      <c r="E108" s="115"/>
      <c r="F108" s="252">
        <f t="shared" ref="F108:K108" si="65">SUM(F109,F111,F113)</f>
        <v>0</v>
      </c>
      <c r="G108" s="252">
        <f t="shared" si="65"/>
        <v>0</v>
      </c>
      <c r="H108" s="252">
        <f t="shared" si="65"/>
        <v>0</v>
      </c>
      <c r="I108" s="252">
        <f t="shared" si="65"/>
        <v>0</v>
      </c>
      <c r="J108" s="252">
        <f t="shared" si="65"/>
        <v>0</v>
      </c>
      <c r="K108" s="252">
        <f t="shared" si="65"/>
        <v>0</v>
      </c>
    </row>
    <row r="109" spans="1:11" hidden="1" x14ac:dyDescent="0.25">
      <c r="A109" s="65"/>
      <c r="B109" s="68"/>
      <c r="C109" s="164">
        <v>25300</v>
      </c>
      <c r="D109" s="165" t="s">
        <v>422</v>
      </c>
      <c r="E109" s="166"/>
      <c r="F109" s="253">
        <f t="shared" ref="F109:K109" si="66">SUM(F110)</f>
        <v>0</v>
      </c>
      <c r="G109" s="253">
        <f t="shared" si="66"/>
        <v>0</v>
      </c>
      <c r="H109" s="253">
        <f t="shared" si="66"/>
        <v>0</v>
      </c>
      <c r="I109" s="253">
        <f t="shared" si="66"/>
        <v>0</v>
      </c>
      <c r="J109" s="253">
        <f t="shared" si="66"/>
        <v>0</v>
      </c>
      <c r="K109" s="253">
        <f t="shared" si="66"/>
        <v>0</v>
      </c>
    </row>
    <row r="110" spans="1:11" hidden="1" x14ac:dyDescent="0.25">
      <c r="A110" s="65"/>
      <c r="B110" s="66"/>
      <c r="C110" s="68"/>
      <c r="D110" s="109">
        <v>25301</v>
      </c>
      <c r="E110" s="167" t="s">
        <v>422</v>
      </c>
      <c r="F110" s="254"/>
      <c r="G110" s="254"/>
      <c r="H110" s="251">
        <f t="shared" si="52"/>
        <v>0</v>
      </c>
      <c r="I110" s="254"/>
      <c r="J110" s="254"/>
      <c r="K110" s="251">
        <f t="shared" si="53"/>
        <v>0</v>
      </c>
    </row>
    <row r="111" spans="1:11" hidden="1" x14ac:dyDescent="0.25">
      <c r="A111" s="65"/>
      <c r="B111" s="68"/>
      <c r="C111" s="164">
        <v>25400</v>
      </c>
      <c r="D111" s="165" t="s">
        <v>423</v>
      </c>
      <c r="E111" s="166"/>
      <c r="F111" s="253">
        <f t="shared" ref="F111:K111" si="67">SUM(F112)</f>
        <v>0</v>
      </c>
      <c r="G111" s="253">
        <f t="shared" si="67"/>
        <v>0</v>
      </c>
      <c r="H111" s="253">
        <f t="shared" si="67"/>
        <v>0</v>
      </c>
      <c r="I111" s="253">
        <f t="shared" si="67"/>
        <v>0</v>
      </c>
      <c r="J111" s="253">
        <f t="shared" si="67"/>
        <v>0</v>
      </c>
      <c r="K111" s="253">
        <f t="shared" si="67"/>
        <v>0</v>
      </c>
    </row>
    <row r="112" spans="1:11" ht="30" hidden="1" x14ac:dyDescent="0.25">
      <c r="A112" s="65"/>
      <c r="B112" s="66"/>
      <c r="C112" s="68"/>
      <c r="D112" s="109">
        <v>25401</v>
      </c>
      <c r="E112" s="167" t="s">
        <v>423</v>
      </c>
      <c r="F112" s="254"/>
      <c r="G112" s="254"/>
      <c r="H112" s="251">
        <f t="shared" si="52"/>
        <v>0</v>
      </c>
      <c r="I112" s="254"/>
      <c r="J112" s="254"/>
      <c r="K112" s="251">
        <f t="shared" si="53"/>
        <v>0</v>
      </c>
    </row>
    <row r="113" spans="1:11" hidden="1" x14ac:dyDescent="0.25">
      <c r="A113" s="65"/>
      <c r="B113" s="68"/>
      <c r="C113" s="164">
        <v>25500</v>
      </c>
      <c r="D113" s="165" t="s">
        <v>424</v>
      </c>
      <c r="E113" s="166"/>
      <c r="F113" s="253">
        <f t="shared" ref="F113:K113" si="68">SUM(F114)</f>
        <v>0</v>
      </c>
      <c r="G113" s="253">
        <f t="shared" si="68"/>
        <v>0</v>
      </c>
      <c r="H113" s="253">
        <f t="shared" si="68"/>
        <v>0</v>
      </c>
      <c r="I113" s="253">
        <f t="shared" si="68"/>
        <v>0</v>
      </c>
      <c r="J113" s="253">
        <f t="shared" si="68"/>
        <v>0</v>
      </c>
      <c r="K113" s="253">
        <f t="shared" si="68"/>
        <v>0</v>
      </c>
    </row>
    <row r="114" spans="1:11" ht="30" hidden="1" x14ac:dyDescent="0.25">
      <c r="A114" s="65"/>
      <c r="B114" s="66"/>
      <c r="C114" s="68"/>
      <c r="D114" s="109">
        <v>25501</v>
      </c>
      <c r="E114" s="167" t="s">
        <v>424</v>
      </c>
      <c r="F114" s="254"/>
      <c r="G114" s="254"/>
      <c r="H114" s="251">
        <f t="shared" si="52"/>
        <v>0</v>
      </c>
      <c r="I114" s="254"/>
      <c r="J114" s="254"/>
      <c r="K114" s="251">
        <f t="shared" si="53"/>
        <v>0</v>
      </c>
    </row>
    <row r="115" spans="1:11" x14ac:dyDescent="0.25">
      <c r="A115" s="65"/>
      <c r="B115" s="112">
        <v>26000</v>
      </c>
      <c r="C115" s="113" t="s">
        <v>425</v>
      </c>
      <c r="D115" s="114"/>
      <c r="E115" s="115"/>
      <c r="F115" s="252">
        <f t="shared" ref="F115:K115" si="69">SUM(F116)</f>
        <v>110785.5</v>
      </c>
      <c r="G115" s="252">
        <f t="shared" si="69"/>
        <v>0</v>
      </c>
      <c r="H115" s="252">
        <f t="shared" si="69"/>
        <v>110785.5</v>
      </c>
      <c r="I115" s="252">
        <f t="shared" si="69"/>
        <v>0</v>
      </c>
      <c r="J115" s="252">
        <f t="shared" si="69"/>
        <v>0</v>
      </c>
      <c r="K115" s="252">
        <f t="shared" si="69"/>
        <v>110785.5</v>
      </c>
    </row>
    <row r="116" spans="1:11" x14ac:dyDescent="0.25">
      <c r="A116" s="65"/>
      <c r="B116" s="68"/>
      <c r="C116" s="164">
        <v>26100</v>
      </c>
      <c r="D116" s="165" t="s">
        <v>425</v>
      </c>
      <c r="E116" s="166"/>
      <c r="F116" s="253">
        <f t="shared" ref="F116:K116" si="70">SUM(F117:F118)</f>
        <v>110785.5</v>
      </c>
      <c r="G116" s="253">
        <f t="shared" si="70"/>
        <v>0</v>
      </c>
      <c r="H116" s="253">
        <f t="shared" si="70"/>
        <v>110785.5</v>
      </c>
      <c r="I116" s="253">
        <f t="shared" si="70"/>
        <v>0</v>
      </c>
      <c r="J116" s="253">
        <f t="shared" si="70"/>
        <v>0</v>
      </c>
      <c r="K116" s="253">
        <f t="shared" si="70"/>
        <v>110785.5</v>
      </c>
    </row>
    <row r="117" spans="1:11" x14ac:dyDescent="0.25">
      <c r="A117" s="65"/>
      <c r="B117" s="66"/>
      <c r="C117" s="68"/>
      <c r="D117" s="109">
        <v>26101</v>
      </c>
      <c r="E117" s="167" t="s">
        <v>426</v>
      </c>
      <c r="F117" s="254">
        <v>110785.5</v>
      </c>
      <c r="G117" s="254">
        <v>0</v>
      </c>
      <c r="H117" s="251">
        <f t="shared" si="52"/>
        <v>110785.5</v>
      </c>
      <c r="I117" s="254">
        <v>0</v>
      </c>
      <c r="J117" s="254">
        <v>0</v>
      </c>
      <c r="K117" s="251">
        <f t="shared" si="53"/>
        <v>110785.5</v>
      </c>
    </row>
    <row r="118" spans="1:11" ht="15" hidden="1" customHeight="1" x14ac:dyDescent="0.25">
      <c r="A118" s="65"/>
      <c r="B118" s="66"/>
      <c r="C118" s="68"/>
      <c r="D118" s="109">
        <v>26102</v>
      </c>
      <c r="E118" s="167" t="s">
        <v>427</v>
      </c>
      <c r="F118" s="254"/>
      <c r="G118" s="254"/>
      <c r="H118" s="251">
        <f t="shared" si="52"/>
        <v>0</v>
      </c>
      <c r="I118" s="254"/>
      <c r="J118" s="254"/>
      <c r="K118" s="251">
        <f t="shared" si="53"/>
        <v>0</v>
      </c>
    </row>
    <row r="119" spans="1:11" hidden="1" x14ac:dyDescent="0.25">
      <c r="A119" s="65"/>
      <c r="B119" s="112">
        <v>27000</v>
      </c>
      <c r="C119" s="113" t="s">
        <v>428</v>
      </c>
      <c r="D119" s="114"/>
      <c r="E119" s="115"/>
      <c r="F119" s="252">
        <f>SUM(F120,F123,F125)</f>
        <v>0</v>
      </c>
      <c r="G119" s="252">
        <f t="shared" ref="G119:K119" si="71">SUM(G120,G123,G125)</f>
        <v>0</v>
      </c>
      <c r="H119" s="252">
        <f t="shared" si="71"/>
        <v>0</v>
      </c>
      <c r="I119" s="252">
        <f t="shared" si="71"/>
        <v>0</v>
      </c>
      <c r="J119" s="252">
        <f t="shared" si="71"/>
        <v>0</v>
      </c>
      <c r="K119" s="252">
        <f t="shared" si="71"/>
        <v>0</v>
      </c>
    </row>
    <row r="120" spans="1:11" hidden="1" x14ac:dyDescent="0.25">
      <c r="A120" s="65"/>
      <c r="B120" s="68"/>
      <c r="C120" s="164">
        <v>27100</v>
      </c>
      <c r="D120" s="165" t="s">
        <v>429</v>
      </c>
      <c r="E120" s="166"/>
      <c r="F120" s="253">
        <f t="shared" ref="F120:K120" si="72">SUM(F121:F122)</f>
        <v>0</v>
      </c>
      <c r="G120" s="253">
        <f t="shared" si="72"/>
        <v>0</v>
      </c>
      <c r="H120" s="253">
        <f t="shared" si="72"/>
        <v>0</v>
      </c>
      <c r="I120" s="253">
        <f t="shared" si="72"/>
        <v>0</v>
      </c>
      <c r="J120" s="253">
        <f t="shared" si="72"/>
        <v>0</v>
      </c>
      <c r="K120" s="253">
        <f t="shared" si="72"/>
        <v>0</v>
      </c>
    </row>
    <row r="121" spans="1:11" hidden="1" x14ac:dyDescent="0.25">
      <c r="A121" s="65"/>
      <c r="B121" s="66"/>
      <c r="C121" s="68"/>
      <c r="D121" s="109">
        <v>27101</v>
      </c>
      <c r="E121" s="167" t="s">
        <v>429</v>
      </c>
      <c r="F121" s="254"/>
      <c r="G121" s="254"/>
      <c r="H121" s="251">
        <f t="shared" si="52"/>
        <v>0</v>
      </c>
      <c r="I121" s="254"/>
      <c r="J121" s="254"/>
      <c r="K121" s="251">
        <f t="shared" si="53"/>
        <v>0</v>
      </c>
    </row>
    <row r="122" spans="1:11" ht="30" hidden="1" x14ac:dyDescent="0.25">
      <c r="A122" s="65"/>
      <c r="B122" s="66"/>
      <c r="C122" s="68"/>
      <c r="D122" s="109">
        <v>27102</v>
      </c>
      <c r="E122" s="111" t="s">
        <v>556</v>
      </c>
      <c r="F122" s="254"/>
      <c r="G122" s="254"/>
      <c r="H122" s="251">
        <f t="shared" si="52"/>
        <v>0</v>
      </c>
      <c r="I122" s="254"/>
      <c r="J122" s="254"/>
      <c r="K122" s="251">
        <f t="shared" si="53"/>
        <v>0</v>
      </c>
    </row>
    <row r="123" spans="1:11" hidden="1" x14ac:dyDescent="0.25">
      <c r="A123" s="65"/>
      <c r="B123" s="68"/>
      <c r="C123" s="164">
        <v>27200</v>
      </c>
      <c r="D123" s="165" t="s">
        <v>576</v>
      </c>
      <c r="E123" s="166"/>
      <c r="F123" s="253">
        <f>SUM(F124)</f>
        <v>0</v>
      </c>
      <c r="G123" s="253">
        <f t="shared" ref="G123:K123" si="73">SUM(G124)</f>
        <v>0</v>
      </c>
      <c r="H123" s="253">
        <f t="shared" si="73"/>
        <v>0</v>
      </c>
      <c r="I123" s="253">
        <f t="shared" si="73"/>
        <v>0</v>
      </c>
      <c r="J123" s="253">
        <f t="shared" si="73"/>
        <v>0</v>
      </c>
      <c r="K123" s="253">
        <f t="shared" si="73"/>
        <v>0</v>
      </c>
    </row>
    <row r="124" spans="1:11" hidden="1" x14ac:dyDescent="0.25">
      <c r="A124" s="65"/>
      <c r="B124" s="66"/>
      <c r="C124" s="68"/>
      <c r="D124" s="172">
        <v>27201</v>
      </c>
      <c r="E124" s="111"/>
      <c r="F124" s="254"/>
      <c r="G124" s="254"/>
      <c r="H124" s="251">
        <f t="shared" si="52"/>
        <v>0</v>
      </c>
      <c r="I124" s="254"/>
      <c r="J124" s="254"/>
      <c r="K124" s="251">
        <f t="shared" si="53"/>
        <v>0</v>
      </c>
    </row>
    <row r="125" spans="1:11" hidden="1" x14ac:dyDescent="0.25">
      <c r="A125" s="65"/>
      <c r="B125" s="68"/>
      <c r="C125" s="164">
        <v>27300</v>
      </c>
      <c r="D125" s="165" t="s">
        <v>430</v>
      </c>
      <c r="E125" s="166"/>
      <c r="F125" s="253">
        <f t="shared" ref="F125:K125" si="74">SUM(F126)</f>
        <v>0</v>
      </c>
      <c r="G125" s="253">
        <f t="shared" si="74"/>
        <v>0</v>
      </c>
      <c r="H125" s="253">
        <f t="shared" si="74"/>
        <v>0</v>
      </c>
      <c r="I125" s="253">
        <f t="shared" si="74"/>
        <v>0</v>
      </c>
      <c r="J125" s="253">
        <f t="shared" si="74"/>
        <v>0</v>
      </c>
      <c r="K125" s="253">
        <f t="shared" si="74"/>
        <v>0</v>
      </c>
    </row>
    <row r="126" spans="1:11" hidden="1" x14ac:dyDescent="0.25">
      <c r="A126" s="65"/>
      <c r="B126" s="66"/>
      <c r="C126" s="68"/>
      <c r="D126" s="109">
        <v>27301</v>
      </c>
      <c r="E126" s="167" t="s">
        <v>430</v>
      </c>
      <c r="F126" s="254"/>
      <c r="G126" s="254"/>
      <c r="H126" s="251">
        <f t="shared" si="52"/>
        <v>0</v>
      </c>
      <c r="I126" s="254"/>
      <c r="J126" s="254"/>
      <c r="K126" s="251">
        <f t="shared" si="53"/>
        <v>0</v>
      </c>
    </row>
    <row r="127" spans="1:11" x14ac:dyDescent="0.25">
      <c r="A127" s="65"/>
      <c r="B127" s="112">
        <v>29000</v>
      </c>
      <c r="C127" s="113" t="s">
        <v>362</v>
      </c>
      <c r="D127" s="114"/>
      <c r="E127" s="115"/>
      <c r="F127" s="252">
        <f t="shared" ref="F127:K127" si="75">SUM(F128,F130,F132,F135,F137,F139)</f>
        <v>16473.599999999999</v>
      </c>
      <c r="G127" s="252">
        <f t="shared" si="75"/>
        <v>0</v>
      </c>
      <c r="H127" s="252">
        <f t="shared" si="75"/>
        <v>16473.599999999999</v>
      </c>
      <c r="I127" s="252">
        <f t="shared" si="75"/>
        <v>1676.99</v>
      </c>
      <c r="J127" s="252">
        <f t="shared" si="75"/>
        <v>67.989999999999995</v>
      </c>
      <c r="K127" s="252">
        <f t="shared" si="75"/>
        <v>14796.609999999999</v>
      </c>
    </row>
    <row r="128" spans="1:11" x14ac:dyDescent="0.25">
      <c r="A128" s="65"/>
      <c r="B128" s="68"/>
      <c r="C128" s="164">
        <v>29100</v>
      </c>
      <c r="D128" s="165" t="s">
        <v>431</v>
      </c>
      <c r="E128" s="166"/>
      <c r="F128" s="253">
        <f t="shared" ref="F128:K128" si="76">SUM(F129)</f>
        <v>5491.2</v>
      </c>
      <c r="G128" s="253">
        <f t="shared" si="76"/>
        <v>0</v>
      </c>
      <c r="H128" s="253">
        <f t="shared" si="76"/>
        <v>5491.2</v>
      </c>
      <c r="I128" s="253">
        <f t="shared" si="76"/>
        <v>1676.99</v>
      </c>
      <c r="J128" s="253">
        <f t="shared" si="76"/>
        <v>67.989999999999995</v>
      </c>
      <c r="K128" s="253">
        <f t="shared" si="76"/>
        <v>3814.21</v>
      </c>
    </row>
    <row r="129" spans="1:11" x14ac:dyDescent="0.25">
      <c r="A129" s="65"/>
      <c r="B129" s="66"/>
      <c r="C129" s="68"/>
      <c r="D129" s="109">
        <v>29101</v>
      </c>
      <c r="E129" s="167" t="s">
        <v>432</v>
      </c>
      <c r="F129" s="254">
        <v>5491.2</v>
      </c>
      <c r="G129" s="254">
        <v>0</v>
      </c>
      <c r="H129" s="251">
        <f t="shared" si="52"/>
        <v>5491.2</v>
      </c>
      <c r="I129" s="254">
        <v>1676.99</v>
      </c>
      <c r="J129" s="254">
        <v>67.989999999999995</v>
      </c>
      <c r="K129" s="251">
        <f t="shared" si="53"/>
        <v>3814.21</v>
      </c>
    </row>
    <row r="130" spans="1:11" x14ac:dyDescent="0.25">
      <c r="A130" s="65"/>
      <c r="B130" s="68"/>
      <c r="C130" s="164">
        <v>29200</v>
      </c>
      <c r="D130" s="165" t="s">
        <v>433</v>
      </c>
      <c r="E130" s="166"/>
      <c r="F130" s="253">
        <f t="shared" ref="F130:K130" si="77">SUM(F131)</f>
        <v>2745.6</v>
      </c>
      <c r="G130" s="253">
        <f t="shared" si="77"/>
        <v>0</v>
      </c>
      <c r="H130" s="253">
        <f t="shared" si="77"/>
        <v>2745.6</v>
      </c>
      <c r="I130" s="253">
        <f t="shared" si="77"/>
        <v>0</v>
      </c>
      <c r="J130" s="253">
        <f t="shared" si="77"/>
        <v>0</v>
      </c>
      <c r="K130" s="253">
        <f t="shared" si="77"/>
        <v>2745.6</v>
      </c>
    </row>
    <row r="131" spans="1:11" ht="30" x14ac:dyDescent="0.25">
      <c r="A131" s="65"/>
      <c r="B131" s="66"/>
      <c r="C131" s="68"/>
      <c r="D131" s="109">
        <v>29201</v>
      </c>
      <c r="E131" s="167" t="s">
        <v>433</v>
      </c>
      <c r="F131" s="254">
        <v>2745.6</v>
      </c>
      <c r="G131" s="254">
        <v>0</v>
      </c>
      <c r="H131" s="251">
        <f t="shared" si="52"/>
        <v>2745.6</v>
      </c>
      <c r="I131" s="254">
        <v>0</v>
      </c>
      <c r="J131" s="254">
        <v>0</v>
      </c>
      <c r="K131" s="251">
        <f t="shared" si="53"/>
        <v>2745.6</v>
      </c>
    </row>
    <row r="132" spans="1:11" x14ac:dyDescent="0.25">
      <c r="A132" s="65"/>
      <c r="B132" s="68"/>
      <c r="C132" s="164">
        <v>29300</v>
      </c>
      <c r="D132" s="165" t="s">
        <v>363</v>
      </c>
      <c r="E132" s="166"/>
      <c r="F132" s="253">
        <f t="shared" ref="F132:K132" si="78">SUM(F133:F134)</f>
        <v>8236.7999999999993</v>
      </c>
      <c r="G132" s="253">
        <f t="shared" si="78"/>
        <v>0</v>
      </c>
      <c r="H132" s="253">
        <f t="shared" si="78"/>
        <v>8236.7999999999993</v>
      </c>
      <c r="I132" s="253">
        <f t="shared" si="78"/>
        <v>0</v>
      </c>
      <c r="J132" s="253">
        <f t="shared" si="78"/>
        <v>0</v>
      </c>
      <c r="K132" s="253">
        <f t="shared" si="78"/>
        <v>8236.7999999999993</v>
      </c>
    </row>
    <row r="133" spans="1:11" ht="30" x14ac:dyDescent="0.25">
      <c r="A133" s="65"/>
      <c r="B133" s="66"/>
      <c r="C133" s="68"/>
      <c r="D133" s="109">
        <v>29301</v>
      </c>
      <c r="E133" s="167" t="s">
        <v>434</v>
      </c>
      <c r="F133" s="254">
        <v>8236.7999999999993</v>
      </c>
      <c r="G133" s="254">
        <v>0</v>
      </c>
      <c r="H133" s="251">
        <f t="shared" si="52"/>
        <v>8236.7999999999993</v>
      </c>
      <c r="I133" s="254">
        <v>0</v>
      </c>
      <c r="J133" s="254">
        <v>0</v>
      </c>
      <c r="K133" s="251">
        <f t="shared" si="53"/>
        <v>8236.7999999999993</v>
      </c>
    </row>
    <row r="134" spans="1:11" ht="30" hidden="1" x14ac:dyDescent="0.25">
      <c r="A134" s="65"/>
      <c r="B134" s="66"/>
      <c r="C134" s="68"/>
      <c r="D134" s="109">
        <v>29302</v>
      </c>
      <c r="E134" s="167" t="s">
        <v>435</v>
      </c>
      <c r="F134" s="254"/>
      <c r="G134" s="254"/>
      <c r="H134" s="251">
        <f t="shared" si="52"/>
        <v>0</v>
      </c>
      <c r="I134" s="254"/>
      <c r="J134" s="254"/>
      <c r="K134" s="251">
        <f t="shared" si="53"/>
        <v>0</v>
      </c>
    </row>
    <row r="135" spans="1:11" hidden="1" x14ac:dyDescent="0.25">
      <c r="A135" s="65"/>
      <c r="B135" s="68"/>
      <c r="C135" s="164">
        <v>29400</v>
      </c>
      <c r="D135" s="165" t="s">
        <v>436</v>
      </c>
      <c r="E135" s="166"/>
      <c r="F135" s="253">
        <f t="shared" ref="F135:K135" si="79">SUM(F136)</f>
        <v>0</v>
      </c>
      <c r="G135" s="253">
        <f t="shared" si="79"/>
        <v>0</v>
      </c>
      <c r="H135" s="253">
        <f t="shared" si="79"/>
        <v>0</v>
      </c>
      <c r="I135" s="253">
        <f t="shared" si="79"/>
        <v>0</v>
      </c>
      <c r="J135" s="253">
        <f t="shared" si="79"/>
        <v>0</v>
      </c>
      <c r="K135" s="253">
        <f t="shared" si="79"/>
        <v>0</v>
      </c>
    </row>
    <row r="136" spans="1:11" ht="45" hidden="1" x14ac:dyDescent="0.25">
      <c r="A136" s="65"/>
      <c r="B136" s="66"/>
      <c r="C136" s="68"/>
      <c r="D136" s="109">
        <v>29401</v>
      </c>
      <c r="E136" s="167" t="s">
        <v>436</v>
      </c>
      <c r="F136" s="254"/>
      <c r="G136" s="254"/>
      <c r="H136" s="251">
        <f t="shared" si="52"/>
        <v>0</v>
      </c>
      <c r="I136" s="254"/>
      <c r="J136" s="254">
        <v>0</v>
      </c>
      <c r="K136" s="251">
        <f t="shared" si="53"/>
        <v>0</v>
      </c>
    </row>
    <row r="137" spans="1:11" hidden="1" x14ac:dyDescent="0.25">
      <c r="A137" s="65"/>
      <c r="B137" s="68"/>
      <c r="C137" s="164">
        <v>29600</v>
      </c>
      <c r="D137" s="165" t="s">
        <v>437</v>
      </c>
      <c r="E137" s="166"/>
      <c r="F137" s="253">
        <f t="shared" ref="F137:K137" si="80">SUM(F138)</f>
        <v>0</v>
      </c>
      <c r="G137" s="253">
        <f t="shared" si="80"/>
        <v>0</v>
      </c>
      <c r="H137" s="253">
        <f t="shared" si="80"/>
        <v>0</v>
      </c>
      <c r="I137" s="253">
        <f t="shared" si="80"/>
        <v>0</v>
      </c>
      <c r="J137" s="253">
        <f t="shared" si="80"/>
        <v>0</v>
      </c>
      <c r="K137" s="253">
        <f t="shared" si="80"/>
        <v>0</v>
      </c>
    </row>
    <row r="138" spans="1:11" ht="30" hidden="1" x14ac:dyDescent="0.25">
      <c r="A138" s="65"/>
      <c r="B138" s="66"/>
      <c r="C138" s="68"/>
      <c r="D138" s="109">
        <v>29601</v>
      </c>
      <c r="E138" s="167" t="s">
        <v>437</v>
      </c>
      <c r="F138" s="254"/>
      <c r="G138" s="254"/>
      <c r="H138" s="251">
        <f t="shared" si="52"/>
        <v>0</v>
      </c>
      <c r="I138" s="254"/>
      <c r="J138" s="254"/>
      <c r="K138" s="251">
        <f t="shared" si="53"/>
        <v>0</v>
      </c>
    </row>
    <row r="139" spans="1:11" hidden="1" x14ac:dyDescent="0.25">
      <c r="A139" s="65"/>
      <c r="B139" s="68"/>
      <c r="C139" s="164">
        <v>29800</v>
      </c>
      <c r="D139" s="165" t="s">
        <v>438</v>
      </c>
      <c r="E139" s="166"/>
      <c r="F139" s="253">
        <f t="shared" ref="F139:K139" si="81">SUM(F140:F141)</f>
        <v>0</v>
      </c>
      <c r="G139" s="253">
        <f t="shared" si="81"/>
        <v>0</v>
      </c>
      <c r="H139" s="253">
        <f t="shared" si="81"/>
        <v>0</v>
      </c>
      <c r="I139" s="253">
        <f t="shared" si="81"/>
        <v>0</v>
      </c>
      <c r="J139" s="253">
        <f t="shared" si="81"/>
        <v>0</v>
      </c>
      <c r="K139" s="253">
        <f t="shared" si="81"/>
        <v>0</v>
      </c>
    </row>
    <row r="140" spans="1:11" ht="45" hidden="1" x14ac:dyDescent="0.25">
      <c r="A140" s="65"/>
      <c r="B140" s="66"/>
      <c r="C140" s="68"/>
      <c r="D140" s="109">
        <v>29804</v>
      </c>
      <c r="E140" s="167" t="s">
        <v>439</v>
      </c>
      <c r="F140" s="254"/>
      <c r="G140" s="254"/>
      <c r="H140" s="251">
        <f t="shared" si="52"/>
        <v>0</v>
      </c>
      <c r="I140" s="254"/>
      <c r="J140" s="254"/>
      <c r="K140" s="251">
        <f t="shared" si="53"/>
        <v>0</v>
      </c>
    </row>
    <row r="141" spans="1:11" ht="45" hidden="1" x14ac:dyDescent="0.25">
      <c r="A141" s="65"/>
      <c r="B141" s="66"/>
      <c r="C141" s="68"/>
      <c r="D141" s="109">
        <v>29805</v>
      </c>
      <c r="E141" s="167" t="s">
        <v>557</v>
      </c>
      <c r="F141" s="254"/>
      <c r="G141" s="254"/>
      <c r="H141" s="251">
        <f t="shared" si="52"/>
        <v>0</v>
      </c>
      <c r="I141" s="254"/>
      <c r="J141" s="254"/>
      <c r="K141" s="251">
        <f t="shared" si="53"/>
        <v>0</v>
      </c>
    </row>
    <row r="142" spans="1:11" x14ac:dyDescent="0.25">
      <c r="A142" s="65"/>
      <c r="B142" s="66"/>
      <c r="C142" s="68"/>
      <c r="D142" s="109"/>
      <c r="E142" s="167"/>
      <c r="F142" s="254"/>
      <c r="G142" s="254"/>
      <c r="H142" s="251"/>
      <c r="I142" s="254">
        <f>I143-'[1]Sheet (3)'!$F$49</f>
        <v>0</v>
      </c>
      <c r="J142" s="254"/>
      <c r="K142" s="251"/>
    </row>
    <row r="143" spans="1:11" x14ac:dyDescent="0.25">
      <c r="A143" s="160">
        <v>30000</v>
      </c>
      <c r="B143" s="161" t="s">
        <v>364</v>
      </c>
      <c r="C143" s="162"/>
      <c r="D143" s="162"/>
      <c r="E143" s="163"/>
      <c r="F143" s="251">
        <f t="shared" ref="F143:K143" si="82">SUM(F144,F159,F168,F183,F193,F216,F219,F234,F238)</f>
        <v>9651597.9800000004</v>
      </c>
      <c r="G143" s="251">
        <f t="shared" si="82"/>
        <v>0</v>
      </c>
      <c r="H143" s="251">
        <f t="shared" si="82"/>
        <v>9651597.9800000004</v>
      </c>
      <c r="I143" s="251">
        <f t="shared" si="82"/>
        <v>7469168.7499999991</v>
      </c>
      <c r="J143" s="251">
        <f t="shared" si="82"/>
        <v>6672247.1999999993</v>
      </c>
      <c r="K143" s="251">
        <f t="shared" si="82"/>
        <v>2182429.2300000004</v>
      </c>
    </row>
    <row r="144" spans="1:11" x14ac:dyDescent="0.25">
      <c r="A144" s="65"/>
      <c r="B144" s="112">
        <v>31000</v>
      </c>
      <c r="C144" s="113" t="s">
        <v>440</v>
      </c>
      <c r="D144" s="114"/>
      <c r="E144" s="115"/>
      <c r="F144" s="252">
        <f t="shared" ref="F144:K144" si="83">SUM(F145,F147,F149,F151,F153,F155,F157)</f>
        <v>194442.52</v>
      </c>
      <c r="G144" s="252">
        <f t="shared" si="83"/>
        <v>29959.99</v>
      </c>
      <c r="H144" s="252">
        <f t="shared" si="83"/>
        <v>224402.50999999998</v>
      </c>
      <c r="I144" s="252">
        <f t="shared" si="83"/>
        <v>191359</v>
      </c>
      <c r="J144" s="252">
        <f t="shared" si="83"/>
        <v>138595</v>
      </c>
      <c r="K144" s="252">
        <f t="shared" si="83"/>
        <v>33043.50999999998</v>
      </c>
    </row>
    <row r="145" spans="1:12" x14ac:dyDescent="0.25">
      <c r="A145" s="65"/>
      <c r="B145" s="68"/>
      <c r="C145" s="164">
        <v>31100</v>
      </c>
      <c r="D145" s="165" t="s">
        <v>441</v>
      </c>
      <c r="E145" s="166"/>
      <c r="F145" s="253">
        <f t="shared" ref="F145:K145" si="84">SUM(F146)</f>
        <v>166399.96</v>
      </c>
      <c r="G145" s="253">
        <f t="shared" si="84"/>
        <v>29959.99</v>
      </c>
      <c r="H145" s="253">
        <f t="shared" si="84"/>
        <v>196359.94999999998</v>
      </c>
      <c r="I145" s="253">
        <f t="shared" si="84"/>
        <v>191359</v>
      </c>
      <c r="J145" s="253">
        <f t="shared" si="84"/>
        <v>138595</v>
      </c>
      <c r="K145" s="253">
        <f t="shared" si="84"/>
        <v>5000.9499999999825</v>
      </c>
    </row>
    <row r="146" spans="1:12" x14ac:dyDescent="0.25">
      <c r="A146" s="65"/>
      <c r="B146" s="66"/>
      <c r="C146" s="68"/>
      <c r="D146" s="109">
        <v>31101</v>
      </c>
      <c r="E146" s="167" t="s">
        <v>442</v>
      </c>
      <c r="F146" s="254">
        <v>166399.96</v>
      </c>
      <c r="G146" s="254">
        <v>29959.99</v>
      </c>
      <c r="H146" s="251">
        <f t="shared" si="52"/>
        <v>196359.94999999998</v>
      </c>
      <c r="I146" s="254">
        <v>191359</v>
      </c>
      <c r="J146" s="254">
        <v>138595</v>
      </c>
      <c r="K146" s="251">
        <f t="shared" si="53"/>
        <v>5000.9499999999825</v>
      </c>
      <c r="L146" s="262"/>
    </row>
    <row r="147" spans="1:12" hidden="1" x14ac:dyDescent="0.25">
      <c r="A147" s="65"/>
      <c r="B147" s="68"/>
      <c r="C147" s="164">
        <v>31300</v>
      </c>
      <c r="D147" s="165" t="s">
        <v>443</v>
      </c>
      <c r="E147" s="166"/>
      <c r="F147" s="253">
        <f t="shared" ref="F147:K147" si="85">SUM(F148)</f>
        <v>0</v>
      </c>
      <c r="G147" s="253">
        <f t="shared" si="85"/>
        <v>0</v>
      </c>
      <c r="H147" s="253">
        <f t="shared" si="85"/>
        <v>0</v>
      </c>
      <c r="I147" s="253">
        <f t="shared" ref="I147:J147" si="86">SUM(I148)</f>
        <v>0</v>
      </c>
      <c r="J147" s="253">
        <f t="shared" si="86"/>
        <v>0</v>
      </c>
      <c r="K147" s="253">
        <f t="shared" si="85"/>
        <v>0</v>
      </c>
    </row>
    <row r="148" spans="1:12" hidden="1" x14ac:dyDescent="0.25">
      <c r="A148" s="65"/>
      <c r="B148" s="66"/>
      <c r="C148" s="68"/>
      <c r="D148" s="109">
        <v>31301</v>
      </c>
      <c r="E148" s="167" t="s">
        <v>444</v>
      </c>
      <c r="F148" s="254"/>
      <c r="G148" s="254"/>
      <c r="H148" s="251">
        <f t="shared" si="52"/>
        <v>0</v>
      </c>
      <c r="I148" s="254"/>
      <c r="J148" s="254"/>
      <c r="K148" s="251">
        <f t="shared" si="53"/>
        <v>0</v>
      </c>
    </row>
    <row r="149" spans="1:12" x14ac:dyDescent="0.25">
      <c r="A149" s="65"/>
      <c r="B149" s="68"/>
      <c r="C149" s="164">
        <v>31400</v>
      </c>
      <c r="D149" s="165" t="s">
        <v>445</v>
      </c>
      <c r="E149" s="166"/>
      <c r="F149" s="253">
        <f t="shared" ref="F149:K149" si="87">SUM(F150)</f>
        <v>3120</v>
      </c>
      <c r="G149" s="253">
        <f t="shared" si="87"/>
        <v>0</v>
      </c>
      <c r="H149" s="253">
        <f t="shared" si="87"/>
        <v>3120</v>
      </c>
      <c r="I149" s="253">
        <f t="shared" ref="I149:J149" si="88">SUM(I150)</f>
        <v>0</v>
      </c>
      <c r="J149" s="253">
        <f t="shared" si="88"/>
        <v>0</v>
      </c>
      <c r="K149" s="253">
        <f t="shared" si="87"/>
        <v>3120</v>
      </c>
    </row>
    <row r="150" spans="1:12" x14ac:dyDescent="0.25">
      <c r="A150" s="65"/>
      <c r="B150" s="66"/>
      <c r="C150" s="68"/>
      <c r="D150" s="109">
        <v>31401</v>
      </c>
      <c r="E150" s="167" t="s">
        <v>446</v>
      </c>
      <c r="F150" s="254">
        <v>3120</v>
      </c>
      <c r="G150" s="254">
        <v>0</v>
      </c>
      <c r="H150" s="251">
        <f t="shared" ref="H150:H215" si="89">F150+G150</f>
        <v>3120</v>
      </c>
      <c r="I150" s="254">
        <v>0</v>
      </c>
      <c r="J150" s="254">
        <v>0</v>
      </c>
      <c r="K150" s="251">
        <f t="shared" ref="K150:K215" si="90">H150-I150</f>
        <v>3120</v>
      </c>
    </row>
    <row r="151" spans="1:12" x14ac:dyDescent="0.25">
      <c r="A151" s="65"/>
      <c r="B151" s="68"/>
      <c r="C151" s="164">
        <v>31500</v>
      </c>
      <c r="D151" s="165" t="s">
        <v>447</v>
      </c>
      <c r="E151" s="166"/>
      <c r="F151" s="253">
        <f t="shared" ref="F151:K151" si="91">SUM(F152)</f>
        <v>24922.560000000001</v>
      </c>
      <c r="G151" s="253">
        <f t="shared" si="91"/>
        <v>0</v>
      </c>
      <c r="H151" s="253">
        <f t="shared" si="91"/>
        <v>24922.560000000001</v>
      </c>
      <c r="I151" s="253">
        <f t="shared" si="91"/>
        <v>0</v>
      </c>
      <c r="J151" s="253">
        <f t="shared" si="91"/>
        <v>0</v>
      </c>
      <c r="K151" s="253">
        <f t="shared" si="91"/>
        <v>24922.560000000001</v>
      </c>
    </row>
    <row r="152" spans="1:12" x14ac:dyDescent="0.25">
      <c r="A152" s="65"/>
      <c r="B152" s="66"/>
      <c r="C152" s="68"/>
      <c r="D152" s="109">
        <v>31501</v>
      </c>
      <c r="E152" s="167" t="s">
        <v>448</v>
      </c>
      <c r="F152" s="254">
        <v>24922.560000000001</v>
      </c>
      <c r="G152" s="254">
        <v>0</v>
      </c>
      <c r="H152" s="251">
        <f t="shared" si="89"/>
        <v>24922.560000000001</v>
      </c>
      <c r="I152" s="254">
        <v>0</v>
      </c>
      <c r="J152" s="254">
        <v>0</v>
      </c>
      <c r="K152" s="251">
        <f t="shared" si="90"/>
        <v>24922.560000000001</v>
      </c>
    </row>
    <row r="153" spans="1:12" hidden="1" x14ac:dyDescent="0.25">
      <c r="A153" s="65"/>
      <c r="B153" s="68"/>
      <c r="C153" s="164">
        <v>31600</v>
      </c>
      <c r="D153" s="165" t="s">
        <v>449</v>
      </c>
      <c r="E153" s="166"/>
      <c r="F153" s="253">
        <f t="shared" ref="F153:K153" si="92">SUM(F154)</f>
        <v>0</v>
      </c>
      <c r="G153" s="253">
        <f t="shared" si="92"/>
        <v>0</v>
      </c>
      <c r="H153" s="253">
        <f t="shared" si="92"/>
        <v>0</v>
      </c>
      <c r="I153" s="253">
        <f t="shared" ref="I153:J153" si="93">SUM(I154)</f>
        <v>0</v>
      </c>
      <c r="J153" s="253">
        <f t="shared" si="93"/>
        <v>0</v>
      </c>
      <c r="K153" s="253">
        <f t="shared" si="92"/>
        <v>0</v>
      </c>
    </row>
    <row r="154" spans="1:12" ht="30" hidden="1" x14ac:dyDescent="0.25">
      <c r="A154" s="65"/>
      <c r="B154" s="66"/>
      <c r="C154" s="68"/>
      <c r="D154" s="109">
        <v>31601</v>
      </c>
      <c r="E154" s="167" t="s">
        <v>449</v>
      </c>
      <c r="F154" s="254"/>
      <c r="G154" s="254"/>
      <c r="H154" s="251">
        <f t="shared" si="89"/>
        <v>0</v>
      </c>
      <c r="I154" s="254"/>
      <c r="J154" s="254"/>
      <c r="K154" s="251">
        <f t="shared" si="90"/>
        <v>0</v>
      </c>
    </row>
    <row r="155" spans="1:12" hidden="1" x14ac:dyDescent="0.25">
      <c r="A155" s="65"/>
      <c r="B155" s="68"/>
      <c r="C155" s="164">
        <v>31700</v>
      </c>
      <c r="D155" s="165" t="s">
        <v>450</v>
      </c>
      <c r="E155" s="166"/>
      <c r="F155" s="253">
        <f t="shared" ref="F155:K155" si="94">SUM(F156)</f>
        <v>0</v>
      </c>
      <c r="G155" s="253">
        <f t="shared" si="94"/>
        <v>0</v>
      </c>
      <c r="H155" s="253">
        <f t="shared" si="94"/>
        <v>0</v>
      </c>
      <c r="I155" s="253">
        <f t="shared" ref="I155:J155" si="95">SUM(I156)</f>
        <v>0</v>
      </c>
      <c r="J155" s="253">
        <f t="shared" si="95"/>
        <v>0</v>
      </c>
      <c r="K155" s="253">
        <f t="shared" si="94"/>
        <v>0</v>
      </c>
    </row>
    <row r="156" spans="1:12" ht="30" hidden="1" x14ac:dyDescent="0.25">
      <c r="A156" s="65"/>
      <c r="B156" s="66"/>
      <c r="C156" s="68"/>
      <c r="D156" s="109">
        <v>31701</v>
      </c>
      <c r="E156" s="167" t="s">
        <v>450</v>
      </c>
      <c r="F156" s="254"/>
      <c r="G156" s="254"/>
      <c r="H156" s="251">
        <f t="shared" si="89"/>
        <v>0</v>
      </c>
      <c r="I156" s="254"/>
      <c r="J156" s="254"/>
      <c r="K156" s="251">
        <f t="shared" si="90"/>
        <v>0</v>
      </c>
    </row>
    <row r="157" spans="1:12" hidden="1" x14ac:dyDescent="0.25">
      <c r="A157" s="65"/>
      <c r="B157" s="68"/>
      <c r="C157" s="164">
        <v>31800</v>
      </c>
      <c r="D157" s="165" t="s">
        <v>451</v>
      </c>
      <c r="E157" s="166"/>
      <c r="F157" s="253">
        <f t="shared" ref="F157:K157" si="96">SUM(F158)</f>
        <v>0</v>
      </c>
      <c r="G157" s="253">
        <f t="shared" si="96"/>
        <v>0</v>
      </c>
      <c r="H157" s="253">
        <f t="shared" si="96"/>
        <v>0</v>
      </c>
      <c r="I157" s="253">
        <f t="shared" ref="I157:J157" si="97">SUM(I158)</f>
        <v>0</v>
      </c>
      <c r="J157" s="253">
        <f t="shared" si="97"/>
        <v>0</v>
      </c>
      <c r="K157" s="253">
        <f t="shared" si="96"/>
        <v>0</v>
      </c>
    </row>
    <row r="158" spans="1:12" hidden="1" x14ac:dyDescent="0.25">
      <c r="A158" s="65"/>
      <c r="B158" s="66"/>
      <c r="C158" s="68"/>
      <c r="D158" s="109">
        <v>31801</v>
      </c>
      <c r="E158" s="167" t="s">
        <v>452</v>
      </c>
      <c r="F158" s="254"/>
      <c r="G158" s="254"/>
      <c r="H158" s="251">
        <f t="shared" si="89"/>
        <v>0</v>
      </c>
      <c r="I158" s="254"/>
      <c r="J158" s="254"/>
      <c r="K158" s="251">
        <f t="shared" si="90"/>
        <v>0</v>
      </c>
    </row>
    <row r="159" spans="1:12" x14ac:dyDescent="0.25">
      <c r="A159" s="65"/>
      <c r="B159" s="112">
        <v>32000</v>
      </c>
      <c r="C159" s="113" t="s">
        <v>453</v>
      </c>
      <c r="D159" s="114"/>
      <c r="E159" s="115"/>
      <c r="F159" s="252">
        <f t="shared" ref="F159:K159" si="98">SUM(F160,F162,F164,F166)</f>
        <v>4047182.42</v>
      </c>
      <c r="G159" s="252">
        <f t="shared" si="98"/>
        <v>0</v>
      </c>
      <c r="H159" s="252">
        <f t="shared" si="98"/>
        <v>4047182.42</v>
      </c>
      <c r="I159" s="252">
        <f t="shared" si="98"/>
        <v>2923658.54</v>
      </c>
      <c r="J159" s="252">
        <f t="shared" si="98"/>
        <v>2701647.23</v>
      </c>
      <c r="K159" s="252">
        <f t="shared" si="98"/>
        <v>1123523.8799999999</v>
      </c>
    </row>
    <row r="160" spans="1:12" x14ac:dyDescent="0.25">
      <c r="A160" s="65"/>
      <c r="B160" s="68"/>
      <c r="C160" s="164">
        <v>32200</v>
      </c>
      <c r="D160" s="165" t="s">
        <v>454</v>
      </c>
      <c r="E160" s="166"/>
      <c r="F160" s="253">
        <f t="shared" ref="F160:K160" si="99">SUM(F161)</f>
        <v>667182.46</v>
      </c>
      <c r="G160" s="253">
        <f t="shared" si="99"/>
        <v>0</v>
      </c>
      <c r="H160" s="253">
        <f t="shared" si="99"/>
        <v>667182.46</v>
      </c>
      <c r="I160" s="253">
        <f t="shared" si="99"/>
        <v>384134.40000000002</v>
      </c>
      <c r="J160" s="253">
        <f t="shared" si="99"/>
        <v>384134.40000000002</v>
      </c>
      <c r="K160" s="253">
        <f t="shared" si="99"/>
        <v>283048.05999999994</v>
      </c>
    </row>
    <row r="161" spans="1:11" x14ac:dyDescent="0.25">
      <c r="A161" s="65"/>
      <c r="B161" s="66"/>
      <c r="C161" s="68"/>
      <c r="D161" s="109">
        <v>32201</v>
      </c>
      <c r="E161" s="167" t="s">
        <v>455</v>
      </c>
      <c r="F161" s="254">
        <v>667182.46</v>
      </c>
      <c r="G161" s="254">
        <v>0</v>
      </c>
      <c r="H161" s="251">
        <f t="shared" si="89"/>
        <v>667182.46</v>
      </c>
      <c r="I161" s="254">
        <v>384134.40000000002</v>
      </c>
      <c r="J161" s="254">
        <v>384134.40000000002</v>
      </c>
      <c r="K161" s="251">
        <f t="shared" si="90"/>
        <v>283048.05999999994</v>
      </c>
    </row>
    <row r="162" spans="1:11" x14ac:dyDescent="0.25">
      <c r="A162" s="65"/>
      <c r="B162" s="68"/>
      <c r="C162" s="164">
        <v>32300</v>
      </c>
      <c r="D162" s="165" t="s">
        <v>456</v>
      </c>
      <c r="E162" s="166"/>
      <c r="F162" s="253">
        <f t="shared" ref="F162:K162" si="100">SUM(F163)</f>
        <v>3379999.96</v>
      </c>
      <c r="G162" s="253">
        <f t="shared" si="100"/>
        <v>0</v>
      </c>
      <c r="H162" s="253">
        <f t="shared" si="100"/>
        <v>3379999.96</v>
      </c>
      <c r="I162" s="253">
        <f t="shared" ref="I162:J162" si="101">SUM(I163)</f>
        <v>2539524.14</v>
      </c>
      <c r="J162" s="253">
        <f t="shared" si="101"/>
        <v>2317512.83</v>
      </c>
      <c r="K162" s="253">
        <f t="shared" si="100"/>
        <v>840475.81999999983</v>
      </c>
    </row>
    <row r="163" spans="1:11" ht="45" x14ac:dyDescent="0.25">
      <c r="A163" s="65"/>
      <c r="B163" s="66"/>
      <c r="C163" s="68"/>
      <c r="D163" s="109">
        <v>32301</v>
      </c>
      <c r="E163" s="167" t="s">
        <v>457</v>
      </c>
      <c r="F163" s="254">
        <v>3379999.96</v>
      </c>
      <c r="G163" s="254">
        <v>0</v>
      </c>
      <c r="H163" s="251">
        <f t="shared" si="89"/>
        <v>3379999.96</v>
      </c>
      <c r="I163" s="254">
        <v>2539524.14</v>
      </c>
      <c r="J163" s="254">
        <v>2317512.83</v>
      </c>
      <c r="K163" s="251">
        <f t="shared" si="90"/>
        <v>840475.81999999983</v>
      </c>
    </row>
    <row r="164" spans="1:11" hidden="1" x14ac:dyDescent="0.25">
      <c r="A164" s="65"/>
      <c r="B164" s="68"/>
      <c r="C164" s="164">
        <v>32700</v>
      </c>
      <c r="D164" s="165" t="s">
        <v>458</v>
      </c>
      <c r="E164" s="166"/>
      <c r="F164" s="253">
        <f t="shared" ref="F164:K164" si="102">SUM(F165)</f>
        <v>0</v>
      </c>
      <c r="G164" s="253">
        <f t="shared" si="102"/>
        <v>0</v>
      </c>
      <c r="H164" s="253">
        <f t="shared" si="102"/>
        <v>0</v>
      </c>
      <c r="I164" s="253">
        <f t="shared" ref="I164:J164" si="103">SUM(I165)</f>
        <v>0</v>
      </c>
      <c r="J164" s="253">
        <f t="shared" si="103"/>
        <v>0</v>
      </c>
      <c r="K164" s="253">
        <f t="shared" si="102"/>
        <v>0</v>
      </c>
    </row>
    <row r="165" spans="1:11" hidden="1" x14ac:dyDescent="0.25">
      <c r="A165" s="65"/>
      <c r="B165" s="66"/>
      <c r="C165" s="68"/>
      <c r="D165" s="109">
        <v>32701</v>
      </c>
      <c r="E165" s="167" t="s">
        <v>458</v>
      </c>
      <c r="F165" s="254"/>
      <c r="G165" s="254"/>
      <c r="H165" s="251">
        <f t="shared" si="89"/>
        <v>0</v>
      </c>
      <c r="I165" s="254"/>
      <c r="J165" s="254"/>
      <c r="K165" s="251">
        <f t="shared" si="90"/>
        <v>0</v>
      </c>
    </row>
    <row r="166" spans="1:11" hidden="1" x14ac:dyDescent="0.25">
      <c r="A166" s="65"/>
      <c r="B166" s="68"/>
      <c r="C166" s="164">
        <v>32900</v>
      </c>
      <c r="D166" s="165" t="s">
        <v>459</v>
      </c>
      <c r="E166" s="166"/>
      <c r="F166" s="253">
        <f t="shared" ref="F166:K166" si="104">SUM(F167)</f>
        <v>0</v>
      </c>
      <c r="G166" s="253">
        <f t="shared" si="104"/>
        <v>0</v>
      </c>
      <c r="H166" s="253">
        <f t="shared" si="104"/>
        <v>0</v>
      </c>
      <c r="I166" s="253">
        <f t="shared" ref="I166:J166" si="105">SUM(I167)</f>
        <v>0</v>
      </c>
      <c r="J166" s="253">
        <f t="shared" si="105"/>
        <v>0</v>
      </c>
      <c r="K166" s="253">
        <f t="shared" si="104"/>
        <v>0</v>
      </c>
    </row>
    <row r="167" spans="1:11" hidden="1" x14ac:dyDescent="0.25">
      <c r="A167" s="65"/>
      <c r="B167" s="66"/>
      <c r="C167" s="68"/>
      <c r="D167" s="109">
        <v>32901</v>
      </c>
      <c r="E167" s="167" t="s">
        <v>459</v>
      </c>
      <c r="F167" s="254"/>
      <c r="G167" s="254"/>
      <c r="H167" s="251">
        <f t="shared" si="89"/>
        <v>0</v>
      </c>
      <c r="I167" s="254"/>
      <c r="J167" s="254"/>
      <c r="K167" s="251">
        <f t="shared" si="90"/>
        <v>0</v>
      </c>
    </row>
    <row r="168" spans="1:11" x14ac:dyDescent="0.25">
      <c r="A168" s="65"/>
      <c r="B168" s="112">
        <v>33000</v>
      </c>
      <c r="C168" s="113" t="s">
        <v>365</v>
      </c>
      <c r="D168" s="114"/>
      <c r="E168" s="115"/>
      <c r="F168" s="252">
        <f t="shared" ref="F168:K168" si="106">SUM(F169,F171,F175,F177,F181)</f>
        <v>3613660.4699999997</v>
      </c>
      <c r="G168" s="252">
        <f t="shared" si="106"/>
        <v>0</v>
      </c>
      <c r="H168" s="252">
        <f t="shared" si="106"/>
        <v>3613660.4699999997</v>
      </c>
      <c r="I168" s="252">
        <f t="shared" si="106"/>
        <v>3193552.51</v>
      </c>
      <c r="J168" s="252">
        <f t="shared" si="106"/>
        <v>3123637.9099999997</v>
      </c>
      <c r="K168" s="252">
        <f t="shared" si="106"/>
        <v>420107.96000000008</v>
      </c>
    </row>
    <row r="169" spans="1:11" hidden="1" x14ac:dyDescent="0.25">
      <c r="A169" s="65"/>
      <c r="B169" s="68"/>
      <c r="C169" s="164">
        <v>33100</v>
      </c>
      <c r="D169" s="165" t="s">
        <v>460</v>
      </c>
      <c r="E169" s="166"/>
      <c r="F169" s="253">
        <f t="shared" ref="F169:K169" si="107">SUM(F170)</f>
        <v>0</v>
      </c>
      <c r="G169" s="253">
        <f t="shared" si="107"/>
        <v>0</v>
      </c>
      <c r="H169" s="253">
        <f t="shared" si="107"/>
        <v>0</v>
      </c>
      <c r="I169" s="253">
        <f t="shared" si="107"/>
        <v>0</v>
      </c>
      <c r="J169" s="253">
        <f t="shared" si="107"/>
        <v>0</v>
      </c>
      <c r="K169" s="253">
        <f t="shared" si="107"/>
        <v>0</v>
      </c>
    </row>
    <row r="170" spans="1:11" ht="30" hidden="1" x14ac:dyDescent="0.25">
      <c r="A170" s="65"/>
      <c r="B170" s="66"/>
      <c r="C170" s="68"/>
      <c r="D170" s="109">
        <v>33101</v>
      </c>
      <c r="E170" s="167" t="s">
        <v>461</v>
      </c>
      <c r="F170" s="254"/>
      <c r="G170" s="254"/>
      <c r="H170" s="251">
        <f t="shared" si="89"/>
        <v>0</v>
      </c>
      <c r="I170" s="254"/>
      <c r="J170" s="254"/>
      <c r="K170" s="251">
        <f t="shared" si="90"/>
        <v>0</v>
      </c>
    </row>
    <row r="171" spans="1:11" hidden="1" x14ac:dyDescent="0.25">
      <c r="A171" s="65"/>
      <c r="B171" s="68"/>
      <c r="C171" s="164">
        <v>33200</v>
      </c>
      <c r="D171" s="165" t="s">
        <v>558</v>
      </c>
      <c r="E171" s="166"/>
      <c r="F171" s="253">
        <f t="shared" ref="F171:K171" si="108">SUM(F172)</f>
        <v>0</v>
      </c>
      <c r="G171" s="253">
        <f t="shared" si="108"/>
        <v>0</v>
      </c>
      <c r="H171" s="253">
        <f t="shared" si="108"/>
        <v>0</v>
      </c>
      <c r="I171" s="253">
        <f t="shared" si="108"/>
        <v>0</v>
      </c>
      <c r="J171" s="253">
        <f t="shared" si="108"/>
        <v>0</v>
      </c>
      <c r="K171" s="253">
        <f t="shared" si="108"/>
        <v>0</v>
      </c>
    </row>
    <row r="172" spans="1:11" ht="30" hidden="1" x14ac:dyDescent="0.25">
      <c r="A172" s="65"/>
      <c r="B172" s="66"/>
      <c r="C172" s="68"/>
      <c r="D172" s="109">
        <v>33201</v>
      </c>
      <c r="E172" s="167" t="s">
        <v>559</v>
      </c>
      <c r="F172" s="254"/>
      <c r="G172" s="254"/>
      <c r="H172" s="251">
        <f t="shared" si="89"/>
        <v>0</v>
      </c>
      <c r="I172" s="254"/>
      <c r="J172" s="254"/>
      <c r="K172" s="251">
        <f t="shared" si="90"/>
        <v>0</v>
      </c>
    </row>
    <row r="173" spans="1:11" hidden="1" x14ac:dyDescent="0.25">
      <c r="A173" s="65"/>
      <c r="B173" s="68"/>
      <c r="C173" s="164">
        <v>33300</v>
      </c>
      <c r="D173" s="165" t="s">
        <v>570</v>
      </c>
      <c r="E173" s="166"/>
      <c r="F173" s="253">
        <f>SUM(F174)</f>
        <v>0</v>
      </c>
      <c r="G173" s="253">
        <f t="shared" ref="G173:K173" si="109">SUM(G174)</f>
        <v>0</v>
      </c>
      <c r="H173" s="253">
        <f t="shared" si="109"/>
        <v>0</v>
      </c>
      <c r="I173" s="253">
        <f t="shared" si="109"/>
        <v>0</v>
      </c>
      <c r="J173" s="253">
        <f t="shared" si="109"/>
        <v>0</v>
      </c>
      <c r="K173" s="253">
        <f t="shared" si="109"/>
        <v>0</v>
      </c>
    </row>
    <row r="174" spans="1:11" ht="30" hidden="1" x14ac:dyDescent="0.25">
      <c r="A174" s="65"/>
      <c r="B174" s="66"/>
      <c r="C174" s="68"/>
      <c r="D174" s="110">
        <v>33302</v>
      </c>
      <c r="E174" s="111" t="s">
        <v>571</v>
      </c>
      <c r="F174" s="254"/>
      <c r="G174" s="254"/>
      <c r="H174" s="251">
        <f t="shared" si="89"/>
        <v>0</v>
      </c>
      <c r="I174" s="254"/>
      <c r="J174" s="254"/>
      <c r="K174" s="251">
        <f t="shared" si="90"/>
        <v>0</v>
      </c>
    </row>
    <row r="175" spans="1:11" x14ac:dyDescent="0.25">
      <c r="A175" s="65"/>
      <c r="B175" s="68"/>
      <c r="C175" s="164">
        <v>33400</v>
      </c>
      <c r="D175" s="165" t="s">
        <v>355</v>
      </c>
      <c r="E175" s="166"/>
      <c r="F175" s="253">
        <f t="shared" ref="F175:K175" si="110">SUM(F176)</f>
        <v>925156.47</v>
      </c>
      <c r="G175" s="253">
        <f t="shared" si="110"/>
        <v>0</v>
      </c>
      <c r="H175" s="253">
        <f t="shared" si="110"/>
        <v>925156.47</v>
      </c>
      <c r="I175" s="253">
        <f t="shared" si="110"/>
        <v>920906.77</v>
      </c>
      <c r="J175" s="253">
        <f t="shared" si="110"/>
        <v>920906.77</v>
      </c>
      <c r="K175" s="253">
        <f t="shared" si="110"/>
        <v>4249.6999999999534</v>
      </c>
    </row>
    <row r="176" spans="1:11" x14ac:dyDescent="0.25">
      <c r="A176" s="65"/>
      <c r="B176" s="66"/>
      <c r="C176" s="68"/>
      <c r="D176" s="109">
        <v>33401</v>
      </c>
      <c r="E176" s="167" t="s">
        <v>355</v>
      </c>
      <c r="F176" s="254">
        <v>925156.47</v>
      </c>
      <c r="G176" s="254">
        <v>0</v>
      </c>
      <c r="H176" s="251">
        <f t="shared" si="89"/>
        <v>925156.47</v>
      </c>
      <c r="I176" s="254">
        <v>920906.77</v>
      </c>
      <c r="J176" s="254">
        <v>920906.77</v>
      </c>
      <c r="K176" s="251">
        <f t="shared" si="90"/>
        <v>4249.6999999999534</v>
      </c>
    </row>
    <row r="177" spans="1:11" x14ac:dyDescent="0.25">
      <c r="A177" s="65"/>
      <c r="B177" s="68"/>
      <c r="C177" s="164">
        <v>33600</v>
      </c>
      <c r="D177" s="165" t="s">
        <v>462</v>
      </c>
      <c r="E177" s="166"/>
      <c r="F177" s="253">
        <f t="shared" ref="F177:K177" si="111">SUM(F178:F180)</f>
        <v>19656</v>
      </c>
      <c r="G177" s="253">
        <f t="shared" si="111"/>
        <v>0</v>
      </c>
      <c r="H177" s="253">
        <f t="shared" si="111"/>
        <v>19656</v>
      </c>
      <c r="I177" s="253">
        <f t="shared" si="111"/>
        <v>9665.86</v>
      </c>
      <c r="J177" s="253">
        <f t="shared" si="111"/>
        <v>9665.86</v>
      </c>
      <c r="K177" s="253">
        <f t="shared" si="111"/>
        <v>9990.14</v>
      </c>
    </row>
    <row r="178" spans="1:11" ht="30" x14ac:dyDescent="0.25">
      <c r="A178" s="65"/>
      <c r="B178" s="66"/>
      <c r="C178" s="68"/>
      <c r="D178" s="109">
        <v>33601</v>
      </c>
      <c r="E178" s="167" t="s">
        <v>463</v>
      </c>
      <c r="F178" s="254">
        <v>2496</v>
      </c>
      <c r="G178" s="254">
        <v>0</v>
      </c>
      <c r="H178" s="251">
        <f t="shared" si="89"/>
        <v>2496</v>
      </c>
      <c r="I178" s="254">
        <v>507.58</v>
      </c>
      <c r="J178" s="254">
        <v>507.58</v>
      </c>
      <c r="K178" s="251">
        <f t="shared" si="90"/>
        <v>1988.42</v>
      </c>
    </row>
    <row r="179" spans="1:11" x14ac:dyDescent="0.25">
      <c r="A179" s="65"/>
      <c r="B179" s="66"/>
      <c r="C179" s="68"/>
      <c r="D179" s="109">
        <v>33602</v>
      </c>
      <c r="E179" s="167" t="s">
        <v>464</v>
      </c>
      <c r="F179" s="254">
        <v>17160</v>
      </c>
      <c r="G179" s="254">
        <v>0</v>
      </c>
      <c r="H179" s="251">
        <f t="shared" si="89"/>
        <v>17160</v>
      </c>
      <c r="I179" s="254">
        <v>9158.2800000000007</v>
      </c>
      <c r="J179" s="254">
        <v>9158.2800000000007</v>
      </c>
      <c r="K179" s="251">
        <f t="shared" si="90"/>
        <v>8001.7199999999993</v>
      </c>
    </row>
    <row r="180" spans="1:11" hidden="1" x14ac:dyDescent="0.25">
      <c r="A180" s="65"/>
      <c r="B180" s="66"/>
      <c r="C180" s="68"/>
      <c r="D180" s="109">
        <v>33604</v>
      </c>
      <c r="E180" s="167" t="s">
        <v>465</v>
      </c>
      <c r="F180" s="254"/>
      <c r="G180" s="254"/>
      <c r="H180" s="251">
        <f t="shared" si="89"/>
        <v>0</v>
      </c>
      <c r="I180" s="254"/>
      <c r="J180" s="254"/>
      <c r="K180" s="251">
        <f t="shared" si="90"/>
        <v>0</v>
      </c>
    </row>
    <row r="181" spans="1:11" x14ac:dyDescent="0.25">
      <c r="A181" s="65"/>
      <c r="B181" s="68"/>
      <c r="C181" s="164">
        <v>33800</v>
      </c>
      <c r="D181" s="165" t="s">
        <v>466</v>
      </c>
      <c r="E181" s="166"/>
      <c r="F181" s="253">
        <f t="shared" ref="F181:K181" si="112">SUM(F182)</f>
        <v>2668848</v>
      </c>
      <c r="G181" s="253">
        <f t="shared" si="112"/>
        <v>0</v>
      </c>
      <c r="H181" s="253">
        <f t="shared" si="112"/>
        <v>2668848</v>
      </c>
      <c r="I181" s="253">
        <f t="shared" si="112"/>
        <v>2262979.88</v>
      </c>
      <c r="J181" s="253">
        <f t="shared" si="112"/>
        <v>2193065.2799999998</v>
      </c>
      <c r="K181" s="253">
        <f t="shared" si="112"/>
        <v>405868.12000000011</v>
      </c>
    </row>
    <row r="182" spans="1:11" x14ac:dyDescent="0.25">
      <c r="A182" s="65"/>
      <c r="B182" s="66"/>
      <c r="C182" s="68"/>
      <c r="D182" s="109">
        <v>33801</v>
      </c>
      <c r="E182" s="167" t="s">
        <v>467</v>
      </c>
      <c r="F182" s="254">
        <v>2668848</v>
      </c>
      <c r="G182" s="254">
        <v>0</v>
      </c>
      <c r="H182" s="251">
        <f t="shared" si="89"/>
        <v>2668848</v>
      </c>
      <c r="I182" s="254">
        <v>2262979.88</v>
      </c>
      <c r="J182" s="254">
        <v>2193065.2799999998</v>
      </c>
      <c r="K182" s="251">
        <f t="shared" si="90"/>
        <v>405868.12000000011</v>
      </c>
    </row>
    <row r="183" spans="1:11" x14ac:dyDescent="0.25">
      <c r="A183" s="65"/>
      <c r="B183" s="112">
        <v>34000</v>
      </c>
      <c r="C183" s="113" t="s">
        <v>468</v>
      </c>
      <c r="D183" s="114"/>
      <c r="E183" s="115"/>
      <c r="F183" s="252">
        <f t="shared" ref="F183:K183" si="113">SUM(F184,F187,F189,F191)</f>
        <v>1129440</v>
      </c>
      <c r="G183" s="252">
        <f t="shared" si="113"/>
        <v>-29959.99</v>
      </c>
      <c r="H183" s="252">
        <f t="shared" si="113"/>
        <v>1099480.01</v>
      </c>
      <c r="I183" s="252">
        <f t="shared" si="113"/>
        <v>855511.64</v>
      </c>
      <c r="J183" s="252">
        <f t="shared" si="113"/>
        <v>438132</v>
      </c>
      <c r="K183" s="252">
        <f t="shared" si="113"/>
        <v>243968.37</v>
      </c>
    </row>
    <row r="184" spans="1:11" x14ac:dyDescent="0.25">
      <c r="A184" s="65"/>
      <c r="B184" s="68"/>
      <c r="C184" s="164">
        <v>34100</v>
      </c>
      <c r="D184" s="165" t="s">
        <v>469</v>
      </c>
      <c r="E184" s="166"/>
      <c r="F184" s="253">
        <f t="shared" ref="F184:K184" si="114">SUM(F185:F186)</f>
        <v>530400</v>
      </c>
      <c r="G184" s="253">
        <f t="shared" si="114"/>
        <v>0</v>
      </c>
      <c r="H184" s="253">
        <f t="shared" si="114"/>
        <v>530400</v>
      </c>
      <c r="I184" s="253">
        <f t="shared" si="114"/>
        <v>368659.64</v>
      </c>
      <c r="J184" s="253">
        <f t="shared" si="114"/>
        <v>0</v>
      </c>
      <c r="K184" s="253">
        <f t="shared" si="114"/>
        <v>161740.35999999999</v>
      </c>
    </row>
    <row r="185" spans="1:11" x14ac:dyDescent="0.25">
      <c r="A185" s="65"/>
      <c r="B185" s="66"/>
      <c r="C185" s="68"/>
      <c r="D185" s="109">
        <v>34101</v>
      </c>
      <c r="E185" s="167" t="s">
        <v>470</v>
      </c>
      <c r="F185" s="254">
        <v>530400</v>
      </c>
      <c r="G185" s="254">
        <v>0</v>
      </c>
      <c r="H185" s="251">
        <f t="shared" si="89"/>
        <v>530400</v>
      </c>
      <c r="I185" s="254">
        <v>368659.64</v>
      </c>
      <c r="J185" s="254"/>
      <c r="K185" s="251">
        <f t="shared" si="90"/>
        <v>161740.35999999999</v>
      </c>
    </row>
    <row r="186" spans="1:11" ht="30" hidden="1" x14ac:dyDescent="0.25">
      <c r="A186" s="65"/>
      <c r="B186" s="66"/>
      <c r="C186" s="68"/>
      <c r="D186" s="110">
        <v>34102</v>
      </c>
      <c r="E186" s="111" t="s">
        <v>560</v>
      </c>
      <c r="F186" s="254"/>
      <c r="G186" s="254"/>
      <c r="H186" s="251">
        <f t="shared" si="89"/>
        <v>0</v>
      </c>
      <c r="I186" s="254"/>
      <c r="J186" s="254"/>
      <c r="K186" s="251">
        <f t="shared" si="90"/>
        <v>0</v>
      </c>
    </row>
    <row r="187" spans="1:11" x14ac:dyDescent="0.25">
      <c r="A187" s="65"/>
      <c r="B187" s="68"/>
      <c r="C187" s="164">
        <v>34300</v>
      </c>
      <c r="D187" s="165" t="s">
        <v>471</v>
      </c>
      <c r="E187" s="166"/>
      <c r="F187" s="253">
        <f t="shared" ref="F187:K187" si="115">SUM(F188)</f>
        <v>599040</v>
      </c>
      <c r="G187" s="253">
        <f t="shared" si="115"/>
        <v>-29959.99</v>
      </c>
      <c r="H187" s="253">
        <f t="shared" si="115"/>
        <v>569080.01</v>
      </c>
      <c r="I187" s="253">
        <f t="shared" si="115"/>
        <v>486852</v>
      </c>
      <c r="J187" s="253">
        <f t="shared" si="115"/>
        <v>438132</v>
      </c>
      <c r="K187" s="253">
        <f t="shared" si="115"/>
        <v>82228.010000000009</v>
      </c>
    </row>
    <row r="188" spans="1:11" x14ac:dyDescent="0.25">
      <c r="A188" s="65"/>
      <c r="B188" s="66"/>
      <c r="C188" s="68"/>
      <c r="D188" s="109">
        <v>34302</v>
      </c>
      <c r="E188" s="167" t="s">
        <v>472</v>
      </c>
      <c r="F188" s="254">
        <v>599040</v>
      </c>
      <c r="G188" s="254">
        <v>-29959.99</v>
      </c>
      <c r="H188" s="251">
        <f t="shared" si="89"/>
        <v>569080.01</v>
      </c>
      <c r="I188" s="254">
        <v>486852</v>
      </c>
      <c r="J188" s="254">
        <v>438132</v>
      </c>
      <c r="K188" s="251">
        <f t="shared" si="90"/>
        <v>82228.010000000009</v>
      </c>
    </row>
    <row r="189" spans="1:11" hidden="1" x14ac:dyDescent="0.25">
      <c r="A189" s="65"/>
      <c r="B189" s="68"/>
      <c r="C189" s="164">
        <v>34400</v>
      </c>
      <c r="D189" s="165" t="s">
        <v>473</v>
      </c>
      <c r="E189" s="166"/>
      <c r="F189" s="253">
        <f>SUM(F190)</f>
        <v>0</v>
      </c>
      <c r="G189" s="253">
        <f t="shared" ref="G189:K189" si="116">SUM(G190)</f>
        <v>0</v>
      </c>
      <c r="H189" s="253">
        <f t="shared" si="116"/>
        <v>0</v>
      </c>
      <c r="I189" s="253">
        <f t="shared" si="116"/>
        <v>0</v>
      </c>
      <c r="J189" s="253">
        <f t="shared" si="116"/>
        <v>0</v>
      </c>
      <c r="K189" s="253">
        <f t="shared" si="116"/>
        <v>0</v>
      </c>
    </row>
    <row r="190" spans="1:11" ht="30" hidden="1" x14ac:dyDescent="0.25">
      <c r="A190" s="65"/>
      <c r="B190" s="66"/>
      <c r="C190" s="68"/>
      <c r="D190" s="109">
        <v>34401</v>
      </c>
      <c r="E190" s="167" t="s">
        <v>473</v>
      </c>
      <c r="F190" s="254"/>
      <c r="G190" s="254"/>
      <c r="H190" s="251">
        <f t="shared" si="89"/>
        <v>0</v>
      </c>
      <c r="I190" s="254"/>
      <c r="J190" s="254"/>
      <c r="K190" s="251">
        <f t="shared" si="90"/>
        <v>0</v>
      </c>
    </row>
    <row r="191" spans="1:11" hidden="1" x14ac:dyDescent="0.25">
      <c r="A191" s="65"/>
      <c r="B191" s="68"/>
      <c r="C191" s="164">
        <v>34500</v>
      </c>
      <c r="D191" s="165" t="s">
        <v>474</v>
      </c>
      <c r="E191" s="166"/>
      <c r="F191" s="253">
        <f>SUM(F192)</f>
        <v>0</v>
      </c>
      <c r="G191" s="253">
        <f t="shared" ref="G191:K191" si="117">SUM(G192)</f>
        <v>0</v>
      </c>
      <c r="H191" s="253">
        <f t="shared" si="117"/>
        <v>0</v>
      </c>
      <c r="I191" s="253">
        <f t="shared" si="117"/>
        <v>0</v>
      </c>
      <c r="J191" s="253">
        <f t="shared" si="117"/>
        <v>0</v>
      </c>
      <c r="K191" s="253">
        <f t="shared" si="117"/>
        <v>0</v>
      </c>
    </row>
    <row r="192" spans="1:11" hidden="1" x14ac:dyDescent="0.25">
      <c r="A192" s="65"/>
      <c r="B192" s="66"/>
      <c r="C192" s="68"/>
      <c r="D192" s="109">
        <v>34501</v>
      </c>
      <c r="E192" s="167" t="s">
        <v>475</v>
      </c>
      <c r="F192" s="254"/>
      <c r="G192" s="254"/>
      <c r="H192" s="251">
        <f t="shared" si="89"/>
        <v>0</v>
      </c>
      <c r="I192" s="254"/>
      <c r="J192" s="254"/>
      <c r="K192" s="251">
        <f t="shared" si="90"/>
        <v>0</v>
      </c>
    </row>
    <row r="193" spans="1:11" x14ac:dyDescent="0.25">
      <c r="A193" s="65"/>
      <c r="B193" s="112">
        <v>35000</v>
      </c>
      <c r="C193" s="113" t="s">
        <v>366</v>
      </c>
      <c r="D193" s="114"/>
      <c r="E193" s="115"/>
      <c r="F193" s="252">
        <f t="shared" ref="F193:K193" si="118">SUM(F194,F196,F198,F200,F202,F204,F209,F213)</f>
        <v>16570.57</v>
      </c>
      <c r="G193" s="252">
        <f t="shared" si="118"/>
        <v>0</v>
      </c>
      <c r="H193" s="252">
        <f t="shared" si="118"/>
        <v>16570.57</v>
      </c>
      <c r="I193" s="252">
        <f t="shared" si="118"/>
        <v>0</v>
      </c>
      <c r="J193" s="252">
        <f t="shared" si="118"/>
        <v>0</v>
      </c>
      <c r="K193" s="252">
        <f t="shared" si="118"/>
        <v>16570.57</v>
      </c>
    </row>
    <row r="194" spans="1:11" hidden="1" x14ac:dyDescent="0.25">
      <c r="A194" s="65"/>
      <c r="B194" s="68"/>
      <c r="C194" s="164">
        <v>35100</v>
      </c>
      <c r="D194" s="165" t="s">
        <v>356</v>
      </c>
      <c r="E194" s="166"/>
      <c r="F194" s="253">
        <f t="shared" ref="F194:K194" si="119">SUM(F195)</f>
        <v>0</v>
      </c>
      <c r="G194" s="253">
        <f t="shared" si="119"/>
        <v>0</v>
      </c>
      <c r="H194" s="253">
        <f t="shared" si="119"/>
        <v>0</v>
      </c>
      <c r="I194" s="253">
        <f t="shared" si="119"/>
        <v>0</v>
      </c>
      <c r="J194" s="253">
        <f t="shared" si="119"/>
        <v>0</v>
      </c>
      <c r="K194" s="253">
        <f t="shared" si="119"/>
        <v>0</v>
      </c>
    </row>
    <row r="195" spans="1:11" ht="30" hidden="1" x14ac:dyDescent="0.25">
      <c r="A195" s="65"/>
      <c r="B195" s="66"/>
      <c r="C195" s="68"/>
      <c r="D195" s="109">
        <v>35101</v>
      </c>
      <c r="E195" s="167" t="s">
        <v>476</v>
      </c>
      <c r="F195" s="254"/>
      <c r="G195" s="254"/>
      <c r="H195" s="251">
        <f t="shared" si="89"/>
        <v>0</v>
      </c>
      <c r="I195" s="254"/>
      <c r="J195" s="254"/>
      <c r="K195" s="251">
        <f t="shared" si="90"/>
        <v>0</v>
      </c>
    </row>
    <row r="196" spans="1:11" x14ac:dyDescent="0.25">
      <c r="A196" s="65"/>
      <c r="B196" s="68"/>
      <c r="C196" s="164">
        <v>35200</v>
      </c>
      <c r="D196" s="165" t="s">
        <v>477</v>
      </c>
      <c r="E196" s="166"/>
      <c r="F196" s="253">
        <f t="shared" ref="F196:K196" si="120">SUM(F197)</f>
        <v>9692.84</v>
      </c>
      <c r="G196" s="253">
        <f t="shared" si="120"/>
        <v>0</v>
      </c>
      <c r="H196" s="253">
        <f t="shared" si="120"/>
        <v>9692.84</v>
      </c>
      <c r="I196" s="253">
        <f t="shared" si="120"/>
        <v>0</v>
      </c>
      <c r="J196" s="253">
        <f t="shared" si="120"/>
        <v>0</v>
      </c>
      <c r="K196" s="253">
        <f t="shared" si="120"/>
        <v>9692.84</v>
      </c>
    </row>
    <row r="197" spans="1:11" ht="30" x14ac:dyDescent="0.25">
      <c r="A197" s="65"/>
      <c r="B197" s="66"/>
      <c r="C197" s="68"/>
      <c r="D197" s="109">
        <v>35201</v>
      </c>
      <c r="E197" s="167" t="s">
        <v>478</v>
      </c>
      <c r="F197" s="254">
        <v>9692.84</v>
      </c>
      <c r="G197" s="254">
        <v>0</v>
      </c>
      <c r="H197" s="251">
        <f t="shared" si="89"/>
        <v>9692.84</v>
      </c>
      <c r="I197" s="254">
        <v>0</v>
      </c>
      <c r="J197" s="254">
        <v>0</v>
      </c>
      <c r="K197" s="251">
        <f t="shared" si="90"/>
        <v>9692.84</v>
      </c>
    </row>
    <row r="198" spans="1:11" hidden="1" x14ac:dyDescent="0.25">
      <c r="A198" s="65"/>
      <c r="B198" s="68"/>
      <c r="C198" s="164">
        <v>35300</v>
      </c>
      <c r="D198" s="165" t="s">
        <v>479</v>
      </c>
      <c r="E198" s="166"/>
      <c r="F198" s="253">
        <f t="shared" ref="F198:K198" si="121">SUM(F199)</f>
        <v>0</v>
      </c>
      <c r="G198" s="253">
        <f t="shared" si="121"/>
        <v>0</v>
      </c>
      <c r="H198" s="253">
        <f t="shared" si="121"/>
        <v>0</v>
      </c>
      <c r="I198" s="253">
        <f t="shared" si="121"/>
        <v>0</v>
      </c>
      <c r="J198" s="253">
        <f t="shared" si="121"/>
        <v>0</v>
      </c>
      <c r="K198" s="253">
        <f t="shared" si="121"/>
        <v>0</v>
      </c>
    </row>
    <row r="199" spans="1:11" ht="45" hidden="1" x14ac:dyDescent="0.25">
      <c r="A199" s="65"/>
      <c r="B199" s="66"/>
      <c r="C199" s="68"/>
      <c r="D199" s="109">
        <v>35301</v>
      </c>
      <c r="E199" s="167" t="s">
        <v>479</v>
      </c>
      <c r="F199" s="254"/>
      <c r="G199" s="254"/>
      <c r="H199" s="251">
        <f t="shared" si="89"/>
        <v>0</v>
      </c>
      <c r="I199" s="254"/>
      <c r="J199" s="254"/>
      <c r="K199" s="251">
        <f t="shared" si="90"/>
        <v>0</v>
      </c>
    </row>
    <row r="200" spans="1:11" hidden="1" x14ac:dyDescent="0.25">
      <c r="A200" s="65"/>
      <c r="B200" s="68"/>
      <c r="C200" s="164">
        <v>35400</v>
      </c>
      <c r="D200" s="165" t="s">
        <v>480</v>
      </c>
      <c r="E200" s="166"/>
      <c r="F200" s="253">
        <f t="shared" ref="F200:K200" si="122">SUM(F201)</f>
        <v>0</v>
      </c>
      <c r="G200" s="253">
        <f t="shared" si="122"/>
        <v>0</v>
      </c>
      <c r="H200" s="253">
        <f t="shared" si="122"/>
        <v>0</v>
      </c>
      <c r="I200" s="253">
        <f t="shared" si="122"/>
        <v>0</v>
      </c>
      <c r="J200" s="253">
        <f t="shared" si="122"/>
        <v>0</v>
      </c>
      <c r="K200" s="253">
        <f t="shared" si="122"/>
        <v>0</v>
      </c>
    </row>
    <row r="201" spans="1:11" ht="45" hidden="1" x14ac:dyDescent="0.25">
      <c r="A201" s="65"/>
      <c r="B201" s="66"/>
      <c r="C201" s="68"/>
      <c r="D201" s="109">
        <v>35401</v>
      </c>
      <c r="E201" s="167" t="s">
        <v>480</v>
      </c>
      <c r="F201" s="254"/>
      <c r="G201" s="254"/>
      <c r="H201" s="251">
        <f t="shared" si="89"/>
        <v>0</v>
      </c>
      <c r="I201" s="254"/>
      <c r="J201" s="254"/>
      <c r="K201" s="251">
        <f t="shared" si="90"/>
        <v>0</v>
      </c>
    </row>
    <row r="202" spans="1:11" hidden="1" x14ac:dyDescent="0.25">
      <c r="A202" s="65"/>
      <c r="B202" s="68"/>
      <c r="C202" s="164">
        <v>35500</v>
      </c>
      <c r="D202" s="165" t="s">
        <v>481</v>
      </c>
      <c r="E202" s="166"/>
      <c r="F202" s="253">
        <f t="shared" ref="F202:K202" si="123">SUM(F203)</f>
        <v>0</v>
      </c>
      <c r="G202" s="253">
        <f t="shared" si="123"/>
        <v>0</v>
      </c>
      <c r="H202" s="253">
        <f t="shared" si="123"/>
        <v>0</v>
      </c>
      <c r="I202" s="253">
        <f t="shared" si="123"/>
        <v>0</v>
      </c>
      <c r="J202" s="253">
        <f t="shared" si="123"/>
        <v>0</v>
      </c>
      <c r="K202" s="253">
        <f t="shared" si="123"/>
        <v>0</v>
      </c>
    </row>
    <row r="203" spans="1:11" ht="30" hidden="1" x14ac:dyDescent="0.25">
      <c r="A203" s="65"/>
      <c r="B203" s="66"/>
      <c r="C203" s="68"/>
      <c r="D203" s="109">
        <v>35501</v>
      </c>
      <c r="E203" s="167" t="s">
        <v>481</v>
      </c>
      <c r="F203" s="254"/>
      <c r="G203" s="254"/>
      <c r="H203" s="251">
        <f t="shared" si="89"/>
        <v>0</v>
      </c>
      <c r="I203" s="254"/>
      <c r="J203" s="254"/>
      <c r="K203" s="251">
        <f t="shared" si="90"/>
        <v>0</v>
      </c>
    </row>
    <row r="204" spans="1:11" hidden="1" x14ac:dyDescent="0.25">
      <c r="A204" s="65"/>
      <c r="B204" s="68"/>
      <c r="C204" s="164">
        <v>35700</v>
      </c>
      <c r="D204" s="165" t="s">
        <v>482</v>
      </c>
      <c r="E204" s="166"/>
      <c r="F204" s="253">
        <f t="shared" ref="F204:K204" si="124">SUM(F205:F208)</f>
        <v>0</v>
      </c>
      <c r="G204" s="253">
        <f t="shared" si="124"/>
        <v>0</v>
      </c>
      <c r="H204" s="253">
        <f t="shared" si="124"/>
        <v>0</v>
      </c>
      <c r="I204" s="253">
        <f t="shared" si="124"/>
        <v>0</v>
      </c>
      <c r="J204" s="253">
        <f t="shared" si="124"/>
        <v>0</v>
      </c>
      <c r="K204" s="253">
        <f t="shared" si="124"/>
        <v>0</v>
      </c>
    </row>
    <row r="205" spans="1:11" ht="45" hidden="1" x14ac:dyDescent="0.25">
      <c r="A205" s="65"/>
      <c r="B205" s="66"/>
      <c r="C205" s="68"/>
      <c r="D205" s="109">
        <v>35704</v>
      </c>
      <c r="E205" s="167" t="s">
        <v>483</v>
      </c>
      <c r="F205" s="254"/>
      <c r="G205" s="254"/>
      <c r="H205" s="251">
        <f t="shared" si="89"/>
        <v>0</v>
      </c>
      <c r="I205" s="254"/>
      <c r="J205" s="254"/>
      <c r="K205" s="251">
        <f t="shared" si="90"/>
        <v>0</v>
      </c>
    </row>
    <row r="206" spans="1:11" ht="45" hidden="1" x14ac:dyDescent="0.25">
      <c r="A206" s="65"/>
      <c r="B206" s="66"/>
      <c r="C206" s="68"/>
      <c r="D206" s="109">
        <v>35705</v>
      </c>
      <c r="E206" s="167" t="s">
        <v>484</v>
      </c>
      <c r="F206" s="254"/>
      <c r="G206" s="254"/>
      <c r="H206" s="251">
        <f t="shared" si="89"/>
        <v>0</v>
      </c>
      <c r="I206" s="254"/>
      <c r="J206" s="254"/>
      <c r="K206" s="251">
        <f t="shared" si="90"/>
        <v>0</v>
      </c>
    </row>
    <row r="207" spans="1:11" ht="45" hidden="1" x14ac:dyDescent="0.25">
      <c r="A207" s="65"/>
      <c r="B207" s="66"/>
      <c r="C207" s="68"/>
      <c r="D207" s="109">
        <v>35706</v>
      </c>
      <c r="E207" s="167" t="s">
        <v>485</v>
      </c>
      <c r="F207" s="254"/>
      <c r="G207" s="254"/>
      <c r="H207" s="251">
        <f t="shared" si="89"/>
        <v>0</v>
      </c>
      <c r="I207" s="254"/>
      <c r="J207" s="254"/>
      <c r="K207" s="251">
        <f t="shared" si="90"/>
        <v>0</v>
      </c>
    </row>
    <row r="208" spans="1:11" ht="30" hidden="1" x14ac:dyDescent="0.25">
      <c r="A208" s="65"/>
      <c r="B208" s="66"/>
      <c r="C208" s="68"/>
      <c r="D208" s="109">
        <v>35708</v>
      </c>
      <c r="E208" s="167" t="s">
        <v>486</v>
      </c>
      <c r="F208" s="254"/>
      <c r="G208" s="254"/>
      <c r="H208" s="251">
        <f t="shared" si="89"/>
        <v>0</v>
      </c>
      <c r="I208" s="254"/>
      <c r="J208" s="254"/>
      <c r="K208" s="251">
        <f t="shared" si="90"/>
        <v>0</v>
      </c>
    </row>
    <row r="209" spans="1:11" x14ac:dyDescent="0.25">
      <c r="A209" s="65"/>
      <c r="B209" s="68"/>
      <c r="C209" s="164">
        <v>35800</v>
      </c>
      <c r="D209" s="165" t="s">
        <v>487</v>
      </c>
      <c r="E209" s="166"/>
      <c r="F209" s="253">
        <f>SUM(F210:F212)</f>
        <v>6877.73</v>
      </c>
      <c r="G209" s="253">
        <f t="shared" ref="G209:K209" si="125">SUM(G210:G212)</f>
        <v>0</v>
      </c>
      <c r="H209" s="253">
        <f t="shared" si="125"/>
        <v>6877.73</v>
      </c>
      <c r="I209" s="253">
        <f t="shared" si="125"/>
        <v>0</v>
      </c>
      <c r="J209" s="253">
        <f t="shared" si="125"/>
        <v>0</v>
      </c>
      <c r="K209" s="253">
        <f t="shared" si="125"/>
        <v>6877.73</v>
      </c>
    </row>
    <row r="210" spans="1:11" ht="15" hidden="1" customHeight="1" x14ac:dyDescent="0.25">
      <c r="A210" s="65"/>
      <c r="B210" s="66"/>
      <c r="C210" s="68"/>
      <c r="D210" s="109">
        <v>35801</v>
      </c>
      <c r="E210" s="167" t="s">
        <v>488</v>
      </c>
      <c r="F210" s="254"/>
      <c r="G210" s="254"/>
      <c r="H210" s="251">
        <f t="shared" si="89"/>
        <v>0</v>
      </c>
      <c r="I210" s="254"/>
      <c r="J210" s="254"/>
      <c r="K210" s="251">
        <f t="shared" si="90"/>
        <v>0</v>
      </c>
    </row>
    <row r="211" spans="1:11" x14ac:dyDescent="0.25">
      <c r="A211" s="65"/>
      <c r="B211" s="66"/>
      <c r="C211" s="68"/>
      <c r="D211" s="109">
        <v>35802</v>
      </c>
      <c r="E211" s="167" t="s">
        <v>489</v>
      </c>
      <c r="F211" s="254">
        <v>6877.73</v>
      </c>
      <c r="G211" s="254">
        <v>0</v>
      </c>
      <c r="H211" s="251">
        <f t="shared" si="89"/>
        <v>6877.73</v>
      </c>
      <c r="I211" s="254">
        <v>0</v>
      </c>
      <c r="J211" s="254">
        <v>0</v>
      </c>
      <c r="K211" s="251">
        <f t="shared" si="90"/>
        <v>6877.73</v>
      </c>
    </row>
    <row r="212" spans="1:11" ht="30" hidden="1" x14ac:dyDescent="0.25">
      <c r="A212" s="65"/>
      <c r="B212" s="66"/>
      <c r="C212" s="68"/>
      <c r="D212" s="109">
        <v>35804</v>
      </c>
      <c r="E212" s="167" t="s">
        <v>490</v>
      </c>
      <c r="F212" s="254"/>
      <c r="G212" s="254"/>
      <c r="H212" s="251">
        <f t="shared" si="89"/>
        <v>0</v>
      </c>
      <c r="I212" s="254"/>
      <c r="J212" s="254"/>
      <c r="K212" s="251">
        <f t="shared" si="90"/>
        <v>0</v>
      </c>
    </row>
    <row r="213" spans="1:11" hidden="1" x14ac:dyDescent="0.25">
      <c r="A213" s="65"/>
      <c r="B213" s="68"/>
      <c r="C213" s="164">
        <v>35900</v>
      </c>
      <c r="D213" s="165" t="s">
        <v>491</v>
      </c>
      <c r="E213" s="166"/>
      <c r="F213" s="253">
        <f>SUM(F214:F215)</f>
        <v>0</v>
      </c>
      <c r="G213" s="253">
        <f t="shared" ref="G213:K213" si="126">SUM(G214:G215)</f>
        <v>0</v>
      </c>
      <c r="H213" s="253">
        <f t="shared" si="126"/>
        <v>0</v>
      </c>
      <c r="I213" s="253">
        <f t="shared" si="126"/>
        <v>0</v>
      </c>
      <c r="J213" s="253">
        <f t="shared" si="126"/>
        <v>0</v>
      </c>
      <c r="K213" s="253">
        <f t="shared" si="126"/>
        <v>0</v>
      </c>
    </row>
    <row r="214" spans="1:11" hidden="1" x14ac:dyDescent="0.25">
      <c r="A214" s="65"/>
      <c r="B214" s="66"/>
      <c r="C214" s="68"/>
      <c r="D214" s="109">
        <v>35901</v>
      </c>
      <c r="E214" s="167" t="s">
        <v>492</v>
      </c>
      <c r="F214" s="254"/>
      <c r="G214" s="254"/>
      <c r="H214" s="251">
        <f t="shared" si="89"/>
        <v>0</v>
      </c>
      <c r="I214" s="254"/>
      <c r="J214" s="254"/>
      <c r="K214" s="251">
        <f t="shared" si="90"/>
        <v>0</v>
      </c>
    </row>
    <row r="215" spans="1:11" hidden="1" x14ac:dyDescent="0.25">
      <c r="A215" s="65"/>
      <c r="B215" s="66"/>
      <c r="C215" s="68"/>
      <c r="D215" s="109">
        <v>35902</v>
      </c>
      <c r="E215" s="167" t="s">
        <v>493</v>
      </c>
      <c r="F215" s="254"/>
      <c r="G215" s="254"/>
      <c r="H215" s="251">
        <f t="shared" si="89"/>
        <v>0</v>
      </c>
      <c r="I215" s="254"/>
      <c r="J215" s="254"/>
      <c r="K215" s="251">
        <f t="shared" si="90"/>
        <v>0</v>
      </c>
    </row>
    <row r="216" spans="1:11" hidden="1" x14ac:dyDescent="0.25">
      <c r="A216" s="65"/>
      <c r="B216" s="112">
        <v>36000</v>
      </c>
      <c r="C216" s="113" t="s">
        <v>494</v>
      </c>
      <c r="D216" s="114"/>
      <c r="E216" s="115"/>
      <c r="F216" s="252">
        <f>SUM(F217)</f>
        <v>0</v>
      </c>
      <c r="G216" s="252">
        <f t="shared" ref="G216:K217" si="127">SUM(G217)</f>
        <v>0</v>
      </c>
      <c r="H216" s="252">
        <f t="shared" si="127"/>
        <v>0</v>
      </c>
      <c r="I216" s="252">
        <f t="shared" si="127"/>
        <v>0</v>
      </c>
      <c r="J216" s="252">
        <f t="shared" si="127"/>
        <v>0</v>
      </c>
      <c r="K216" s="252">
        <f t="shared" si="127"/>
        <v>0</v>
      </c>
    </row>
    <row r="217" spans="1:11" hidden="1" x14ac:dyDescent="0.25">
      <c r="A217" s="65"/>
      <c r="B217" s="68"/>
      <c r="C217" s="164">
        <v>36100</v>
      </c>
      <c r="D217" s="165" t="s">
        <v>495</v>
      </c>
      <c r="E217" s="166"/>
      <c r="F217" s="253">
        <f>SUM(F218)</f>
        <v>0</v>
      </c>
      <c r="G217" s="253">
        <f t="shared" si="127"/>
        <v>0</v>
      </c>
      <c r="H217" s="253">
        <f t="shared" si="127"/>
        <v>0</v>
      </c>
      <c r="I217" s="253">
        <f t="shared" si="127"/>
        <v>0</v>
      </c>
      <c r="J217" s="253">
        <f t="shared" si="127"/>
        <v>0</v>
      </c>
      <c r="K217" s="253">
        <f t="shared" si="127"/>
        <v>0</v>
      </c>
    </row>
    <row r="218" spans="1:11" hidden="1" x14ac:dyDescent="0.25">
      <c r="A218" s="65"/>
      <c r="B218" s="66"/>
      <c r="C218" s="68"/>
      <c r="D218" s="109">
        <v>36101</v>
      </c>
      <c r="E218" s="167" t="s">
        <v>496</v>
      </c>
      <c r="F218" s="254"/>
      <c r="G218" s="254"/>
      <c r="H218" s="251">
        <f t="shared" ref="H218:H281" si="128">F218+G218</f>
        <v>0</v>
      </c>
      <c r="I218" s="254"/>
      <c r="J218" s="254"/>
      <c r="K218" s="251">
        <f t="shared" ref="K218:K281" si="129">H218-I218</f>
        <v>0</v>
      </c>
    </row>
    <row r="219" spans="1:11" x14ac:dyDescent="0.25">
      <c r="A219" s="65"/>
      <c r="B219" s="112">
        <v>37000</v>
      </c>
      <c r="C219" s="113" t="s">
        <v>497</v>
      </c>
      <c r="D219" s="114"/>
      <c r="E219" s="115"/>
      <c r="F219" s="252">
        <f t="shared" ref="F219:K219" si="130">SUM(F220,F222,F225,F228,F231)</f>
        <v>595702</v>
      </c>
      <c r="G219" s="252">
        <f t="shared" si="130"/>
        <v>0</v>
      </c>
      <c r="H219" s="252">
        <f t="shared" si="130"/>
        <v>595702</v>
      </c>
      <c r="I219" s="252">
        <f t="shared" si="130"/>
        <v>266938.56</v>
      </c>
      <c r="J219" s="252">
        <f t="shared" si="130"/>
        <v>266669.56</v>
      </c>
      <c r="K219" s="252">
        <f t="shared" si="130"/>
        <v>328763.44000000006</v>
      </c>
    </row>
    <row r="220" spans="1:11" x14ac:dyDescent="0.25">
      <c r="A220" s="65"/>
      <c r="B220" s="68"/>
      <c r="C220" s="164">
        <v>37100</v>
      </c>
      <c r="D220" s="165" t="s">
        <v>498</v>
      </c>
      <c r="E220" s="166"/>
      <c r="F220" s="253">
        <f t="shared" ref="F220:K220" si="131">SUM(F221)</f>
        <v>18720</v>
      </c>
      <c r="G220" s="253">
        <f t="shared" si="131"/>
        <v>0</v>
      </c>
      <c r="H220" s="253">
        <f t="shared" si="131"/>
        <v>18720</v>
      </c>
      <c r="I220" s="253">
        <f t="shared" si="131"/>
        <v>18119</v>
      </c>
      <c r="J220" s="253">
        <f t="shared" si="131"/>
        <v>18119</v>
      </c>
      <c r="K220" s="253">
        <f t="shared" si="131"/>
        <v>601</v>
      </c>
    </row>
    <row r="221" spans="1:11" x14ac:dyDescent="0.25">
      <c r="A221" s="65"/>
      <c r="B221" s="66"/>
      <c r="C221" s="68"/>
      <c r="D221" s="109">
        <v>37101</v>
      </c>
      <c r="E221" s="167" t="s">
        <v>498</v>
      </c>
      <c r="F221" s="254">
        <v>18720</v>
      </c>
      <c r="G221" s="254">
        <v>0</v>
      </c>
      <c r="H221" s="251">
        <f t="shared" si="128"/>
        <v>18720</v>
      </c>
      <c r="I221" s="254">
        <v>18119</v>
      </c>
      <c r="J221" s="254">
        <v>18119</v>
      </c>
      <c r="K221" s="251">
        <f t="shared" si="129"/>
        <v>601</v>
      </c>
    </row>
    <row r="222" spans="1:11" x14ac:dyDescent="0.25">
      <c r="A222" s="65"/>
      <c r="B222" s="68"/>
      <c r="C222" s="164">
        <v>37200</v>
      </c>
      <c r="D222" s="165" t="s">
        <v>499</v>
      </c>
      <c r="E222" s="166"/>
      <c r="F222" s="253">
        <f t="shared" ref="F222:K222" si="132">SUM(F223:F224)</f>
        <v>832</v>
      </c>
      <c r="G222" s="253">
        <f t="shared" si="132"/>
        <v>0</v>
      </c>
      <c r="H222" s="253">
        <f t="shared" si="132"/>
        <v>832</v>
      </c>
      <c r="I222" s="253">
        <f t="shared" si="132"/>
        <v>331</v>
      </c>
      <c r="J222" s="253">
        <f t="shared" si="132"/>
        <v>331</v>
      </c>
      <c r="K222" s="253">
        <f t="shared" si="132"/>
        <v>501</v>
      </c>
    </row>
    <row r="223" spans="1:11" x14ac:dyDescent="0.25">
      <c r="A223" s="65"/>
      <c r="B223" s="66"/>
      <c r="C223" s="68"/>
      <c r="D223" s="109">
        <v>37201</v>
      </c>
      <c r="E223" s="167" t="s">
        <v>499</v>
      </c>
      <c r="F223" s="254">
        <v>832</v>
      </c>
      <c r="G223" s="254">
        <v>0</v>
      </c>
      <c r="H223" s="251">
        <f t="shared" si="128"/>
        <v>832</v>
      </c>
      <c r="I223" s="254">
        <v>331</v>
      </c>
      <c r="J223" s="254">
        <v>331</v>
      </c>
      <c r="K223" s="251">
        <f t="shared" si="129"/>
        <v>501</v>
      </c>
    </row>
    <row r="224" spans="1:11" hidden="1" x14ac:dyDescent="0.25">
      <c r="A224" s="65"/>
      <c r="B224" s="66"/>
      <c r="C224" s="68"/>
      <c r="D224" s="109">
        <v>37202</v>
      </c>
      <c r="E224" s="167" t="s">
        <v>500</v>
      </c>
      <c r="F224" s="254"/>
      <c r="G224" s="254"/>
      <c r="H224" s="251">
        <f t="shared" si="128"/>
        <v>0</v>
      </c>
      <c r="I224" s="254"/>
      <c r="J224" s="254"/>
      <c r="K224" s="251">
        <f t="shared" si="129"/>
        <v>0</v>
      </c>
    </row>
    <row r="225" spans="1:11" x14ac:dyDescent="0.25">
      <c r="A225" s="65"/>
      <c r="B225" s="68"/>
      <c r="C225" s="164">
        <v>37500</v>
      </c>
      <c r="D225" s="165" t="s">
        <v>501</v>
      </c>
      <c r="E225" s="166"/>
      <c r="F225" s="253">
        <f t="shared" ref="F225:K225" si="133">SUM(F226:F227)</f>
        <v>207550</v>
      </c>
      <c r="G225" s="253">
        <f t="shared" si="133"/>
        <v>0</v>
      </c>
      <c r="H225" s="253">
        <f t="shared" si="133"/>
        <v>207550</v>
      </c>
      <c r="I225" s="253">
        <f t="shared" si="133"/>
        <v>162828.09</v>
      </c>
      <c r="J225" s="253">
        <f t="shared" si="133"/>
        <v>162559.09</v>
      </c>
      <c r="K225" s="253">
        <f t="shared" si="133"/>
        <v>44721.91</v>
      </c>
    </row>
    <row r="226" spans="1:11" x14ac:dyDescent="0.25">
      <c r="A226" s="65"/>
      <c r="B226" s="66"/>
      <c r="C226" s="68"/>
      <c r="D226" s="109">
        <v>37501</v>
      </c>
      <c r="E226" s="167" t="s">
        <v>501</v>
      </c>
      <c r="F226" s="254">
        <v>79950</v>
      </c>
      <c r="G226" s="254">
        <v>0</v>
      </c>
      <c r="H226" s="251">
        <f t="shared" si="128"/>
        <v>79950</v>
      </c>
      <c r="I226" s="254">
        <v>78700</v>
      </c>
      <c r="J226" s="254">
        <v>78700</v>
      </c>
      <c r="K226" s="251">
        <f t="shared" si="129"/>
        <v>1250</v>
      </c>
    </row>
    <row r="227" spans="1:11" x14ac:dyDescent="0.25">
      <c r="A227" s="65"/>
      <c r="B227" s="66"/>
      <c r="C227" s="68"/>
      <c r="D227" s="109">
        <v>37502</v>
      </c>
      <c r="E227" s="167" t="s">
        <v>502</v>
      </c>
      <c r="F227" s="254">
        <v>127600</v>
      </c>
      <c r="G227" s="254">
        <v>0</v>
      </c>
      <c r="H227" s="251">
        <f t="shared" si="128"/>
        <v>127600</v>
      </c>
      <c r="I227" s="254">
        <v>84128.09</v>
      </c>
      <c r="J227" s="254">
        <v>83859.09</v>
      </c>
      <c r="K227" s="251">
        <f t="shared" si="129"/>
        <v>43471.91</v>
      </c>
    </row>
    <row r="228" spans="1:11" hidden="1" x14ac:dyDescent="0.25">
      <c r="A228" s="65"/>
      <c r="B228" s="68"/>
      <c r="C228" s="164">
        <v>37600</v>
      </c>
      <c r="D228" s="165" t="s">
        <v>503</v>
      </c>
      <c r="E228" s="166"/>
      <c r="F228" s="253">
        <f t="shared" ref="F228:K228" si="134">SUM(F229:F230)</f>
        <v>0</v>
      </c>
      <c r="G228" s="253">
        <f t="shared" si="134"/>
        <v>0</v>
      </c>
      <c r="H228" s="253">
        <f t="shared" si="134"/>
        <v>0</v>
      </c>
      <c r="I228" s="253">
        <f t="shared" si="134"/>
        <v>0</v>
      </c>
      <c r="J228" s="253">
        <f t="shared" si="134"/>
        <v>0</v>
      </c>
      <c r="K228" s="253">
        <f t="shared" si="134"/>
        <v>0</v>
      </c>
    </row>
    <row r="229" spans="1:11" hidden="1" x14ac:dyDescent="0.25">
      <c r="A229" s="65"/>
      <c r="B229" s="66"/>
      <c r="C229" s="68"/>
      <c r="D229" s="109">
        <v>37601</v>
      </c>
      <c r="E229" s="167" t="s">
        <v>503</v>
      </c>
      <c r="F229" s="254"/>
      <c r="G229" s="254"/>
      <c r="H229" s="251">
        <f t="shared" si="128"/>
        <v>0</v>
      </c>
      <c r="I229" s="254"/>
      <c r="J229" s="254"/>
      <c r="K229" s="251">
        <f t="shared" si="129"/>
        <v>0</v>
      </c>
    </row>
    <row r="230" spans="1:11" hidden="1" x14ac:dyDescent="0.25">
      <c r="A230" s="65"/>
      <c r="B230" s="66"/>
      <c r="C230" s="68"/>
      <c r="D230" s="110">
        <v>37602</v>
      </c>
      <c r="E230" s="111" t="s">
        <v>504</v>
      </c>
      <c r="F230" s="254"/>
      <c r="G230" s="254"/>
      <c r="H230" s="251">
        <f t="shared" si="128"/>
        <v>0</v>
      </c>
      <c r="I230" s="254"/>
      <c r="J230" s="254"/>
      <c r="K230" s="251">
        <f t="shared" si="129"/>
        <v>0</v>
      </c>
    </row>
    <row r="231" spans="1:11" x14ac:dyDescent="0.25">
      <c r="A231" s="65"/>
      <c r="B231" s="68"/>
      <c r="C231" s="164">
        <v>37900</v>
      </c>
      <c r="D231" s="165" t="s">
        <v>505</v>
      </c>
      <c r="E231" s="166"/>
      <c r="F231" s="253">
        <f t="shared" ref="F231:K231" si="135">SUM(F232:F233)</f>
        <v>368600</v>
      </c>
      <c r="G231" s="253">
        <f t="shared" si="135"/>
        <v>0</v>
      </c>
      <c r="H231" s="253">
        <f t="shared" si="135"/>
        <v>368600</v>
      </c>
      <c r="I231" s="253">
        <f t="shared" si="135"/>
        <v>85660.47</v>
      </c>
      <c r="J231" s="253">
        <f t="shared" si="135"/>
        <v>85660.47</v>
      </c>
      <c r="K231" s="253">
        <f t="shared" si="135"/>
        <v>282939.53000000003</v>
      </c>
    </row>
    <row r="232" spans="1:11" x14ac:dyDescent="0.25">
      <c r="A232" s="65"/>
      <c r="B232" s="66"/>
      <c r="C232" s="68"/>
      <c r="D232" s="109">
        <v>37092</v>
      </c>
      <c r="E232" s="167" t="s">
        <v>506</v>
      </c>
      <c r="F232" s="254">
        <v>27705.599999999999</v>
      </c>
      <c r="G232" s="254">
        <v>0</v>
      </c>
      <c r="H232" s="251">
        <f t="shared" si="128"/>
        <v>27705.599999999999</v>
      </c>
      <c r="I232" s="254">
        <v>27589.46</v>
      </c>
      <c r="J232" s="254">
        <v>27589.46</v>
      </c>
      <c r="K232" s="251">
        <f t="shared" si="129"/>
        <v>116.13999999999942</v>
      </c>
    </row>
    <row r="233" spans="1:11" x14ac:dyDescent="0.25">
      <c r="A233" s="65"/>
      <c r="B233" s="66"/>
      <c r="C233" s="68"/>
      <c r="D233" s="109">
        <v>37903</v>
      </c>
      <c r="E233" s="167" t="s">
        <v>507</v>
      </c>
      <c r="F233" s="254">
        <v>340894.4</v>
      </c>
      <c r="G233" s="254">
        <v>0</v>
      </c>
      <c r="H233" s="251">
        <f t="shared" si="128"/>
        <v>340894.4</v>
      </c>
      <c r="I233" s="254">
        <v>58071.01</v>
      </c>
      <c r="J233" s="254">
        <v>58071.01</v>
      </c>
      <c r="K233" s="251">
        <f t="shared" si="129"/>
        <v>282823.39</v>
      </c>
    </row>
    <row r="234" spans="1:11" x14ac:dyDescent="0.25">
      <c r="A234" s="65"/>
      <c r="B234" s="112">
        <v>38000</v>
      </c>
      <c r="C234" s="113" t="s">
        <v>508</v>
      </c>
      <c r="D234" s="114"/>
      <c r="E234" s="115"/>
      <c r="F234" s="252">
        <f t="shared" ref="F234:K234" si="136">SUM(F235)</f>
        <v>54600</v>
      </c>
      <c r="G234" s="252">
        <f t="shared" si="136"/>
        <v>0</v>
      </c>
      <c r="H234" s="252">
        <f t="shared" si="136"/>
        <v>54600</v>
      </c>
      <c r="I234" s="252">
        <f t="shared" ref="I234:J234" si="137">SUM(I235)</f>
        <v>38148.5</v>
      </c>
      <c r="J234" s="252">
        <f t="shared" si="137"/>
        <v>3565.5</v>
      </c>
      <c r="K234" s="252">
        <f t="shared" si="136"/>
        <v>16451.5</v>
      </c>
    </row>
    <row r="235" spans="1:11" x14ac:dyDescent="0.25">
      <c r="A235" s="65"/>
      <c r="B235" s="68"/>
      <c r="C235" s="164">
        <v>38500</v>
      </c>
      <c r="D235" s="165" t="s">
        <v>509</v>
      </c>
      <c r="E235" s="166"/>
      <c r="F235" s="253">
        <f t="shared" ref="F235:K235" si="138">SUM(F236:F237)</f>
        <v>54600</v>
      </c>
      <c r="G235" s="253">
        <f t="shared" si="138"/>
        <v>0</v>
      </c>
      <c r="H235" s="253">
        <f t="shared" si="138"/>
        <v>54600</v>
      </c>
      <c r="I235" s="253">
        <f t="shared" si="138"/>
        <v>38148.5</v>
      </c>
      <c r="J235" s="253">
        <f t="shared" si="138"/>
        <v>3565.5</v>
      </c>
      <c r="K235" s="253">
        <f t="shared" si="138"/>
        <v>16451.5</v>
      </c>
    </row>
    <row r="236" spans="1:11" x14ac:dyDescent="0.25">
      <c r="A236" s="65"/>
      <c r="B236" s="66"/>
      <c r="C236" s="68"/>
      <c r="D236" s="109">
        <v>38501</v>
      </c>
      <c r="E236" s="167" t="s">
        <v>510</v>
      </c>
      <c r="F236" s="254">
        <v>41600</v>
      </c>
      <c r="G236" s="254">
        <v>0</v>
      </c>
      <c r="H236" s="251">
        <f t="shared" si="128"/>
        <v>41600</v>
      </c>
      <c r="I236" s="254">
        <v>34583</v>
      </c>
      <c r="J236" s="254"/>
      <c r="K236" s="251">
        <f t="shared" si="129"/>
        <v>7017</v>
      </c>
    </row>
    <row r="237" spans="1:11" x14ac:dyDescent="0.25">
      <c r="A237" s="65"/>
      <c r="B237" s="66"/>
      <c r="C237" s="68"/>
      <c r="D237" s="109">
        <v>38503</v>
      </c>
      <c r="E237" s="167" t="s">
        <v>509</v>
      </c>
      <c r="F237" s="254">
        <v>13000</v>
      </c>
      <c r="G237" s="254">
        <v>0</v>
      </c>
      <c r="H237" s="251">
        <f t="shared" si="128"/>
        <v>13000</v>
      </c>
      <c r="I237" s="254">
        <v>3565.5</v>
      </c>
      <c r="J237" s="254">
        <v>3565.5</v>
      </c>
      <c r="K237" s="251">
        <f t="shared" si="129"/>
        <v>9434.5</v>
      </c>
    </row>
    <row r="238" spans="1:11" hidden="1" x14ac:dyDescent="0.25">
      <c r="A238" s="65"/>
      <c r="B238" s="112">
        <v>39000</v>
      </c>
      <c r="C238" s="113" t="s">
        <v>511</v>
      </c>
      <c r="D238" s="114"/>
      <c r="E238" s="115"/>
      <c r="F238" s="252">
        <f t="shared" ref="F238:K238" si="139">SUM(F239,F241)</f>
        <v>0</v>
      </c>
      <c r="G238" s="252">
        <f t="shared" si="139"/>
        <v>0</v>
      </c>
      <c r="H238" s="252">
        <f t="shared" si="139"/>
        <v>0</v>
      </c>
      <c r="I238" s="252">
        <f t="shared" si="139"/>
        <v>0</v>
      </c>
      <c r="J238" s="252">
        <f t="shared" si="139"/>
        <v>0</v>
      </c>
      <c r="K238" s="252">
        <f t="shared" si="139"/>
        <v>0</v>
      </c>
    </row>
    <row r="239" spans="1:11" hidden="1" x14ac:dyDescent="0.25">
      <c r="A239" s="65"/>
      <c r="B239" s="68"/>
      <c r="C239" s="164">
        <v>39200</v>
      </c>
      <c r="D239" s="165" t="s">
        <v>512</v>
      </c>
      <c r="E239" s="166"/>
      <c r="F239" s="253">
        <f t="shared" ref="F239:K239" si="140">SUM(F240)</f>
        <v>0</v>
      </c>
      <c r="G239" s="253">
        <f t="shared" si="140"/>
        <v>0</v>
      </c>
      <c r="H239" s="253">
        <f t="shared" si="140"/>
        <v>0</v>
      </c>
      <c r="I239" s="253">
        <f t="shared" si="140"/>
        <v>0</v>
      </c>
      <c r="J239" s="253">
        <f t="shared" si="140"/>
        <v>0</v>
      </c>
      <c r="K239" s="253">
        <f t="shared" si="140"/>
        <v>0</v>
      </c>
    </row>
    <row r="240" spans="1:11" hidden="1" x14ac:dyDescent="0.25">
      <c r="A240" s="65"/>
      <c r="B240" s="66"/>
      <c r="C240" s="68"/>
      <c r="D240" s="109">
        <v>39201</v>
      </c>
      <c r="E240" s="167" t="s">
        <v>512</v>
      </c>
      <c r="F240" s="254"/>
      <c r="G240" s="254"/>
      <c r="H240" s="251">
        <f t="shared" si="128"/>
        <v>0</v>
      </c>
      <c r="I240" s="254"/>
      <c r="J240" s="254"/>
      <c r="K240" s="251">
        <f t="shared" si="129"/>
        <v>0</v>
      </c>
    </row>
    <row r="241" spans="1:11" hidden="1" x14ac:dyDescent="0.25">
      <c r="A241" s="65"/>
      <c r="B241" s="68"/>
      <c r="C241" s="164">
        <v>39600</v>
      </c>
      <c r="D241" s="165" t="s">
        <v>513</v>
      </c>
      <c r="E241" s="166"/>
      <c r="F241" s="253">
        <f t="shared" ref="F241:K241" si="141">SUM(F242)</f>
        <v>0</v>
      </c>
      <c r="G241" s="253">
        <f t="shared" si="141"/>
        <v>0</v>
      </c>
      <c r="H241" s="253">
        <f t="shared" si="141"/>
        <v>0</v>
      </c>
      <c r="I241" s="253">
        <f t="shared" si="141"/>
        <v>0</v>
      </c>
      <c r="J241" s="253">
        <f t="shared" si="141"/>
        <v>0</v>
      </c>
      <c r="K241" s="253">
        <f t="shared" si="141"/>
        <v>0</v>
      </c>
    </row>
    <row r="242" spans="1:11" hidden="1" x14ac:dyDescent="0.25">
      <c r="A242" s="65"/>
      <c r="B242" s="66"/>
      <c r="C242" s="68"/>
      <c r="D242" s="109">
        <v>39601</v>
      </c>
      <c r="E242" s="167" t="s">
        <v>513</v>
      </c>
      <c r="F242" s="254"/>
      <c r="G242" s="254"/>
      <c r="H242" s="251">
        <f t="shared" si="128"/>
        <v>0</v>
      </c>
      <c r="I242" s="254"/>
      <c r="J242" s="254"/>
      <c r="K242" s="251">
        <f t="shared" si="129"/>
        <v>0</v>
      </c>
    </row>
    <row r="243" spans="1:11" hidden="1" x14ac:dyDescent="0.25">
      <c r="A243" s="65"/>
      <c r="B243" s="66"/>
      <c r="C243" s="68"/>
      <c r="D243" s="109"/>
      <c r="E243" s="167"/>
      <c r="F243" s="251"/>
      <c r="G243" s="251"/>
      <c r="H243" s="251"/>
      <c r="I243" s="251"/>
      <c r="J243" s="251"/>
      <c r="K243" s="251"/>
    </row>
    <row r="244" spans="1:11" hidden="1" x14ac:dyDescent="0.25">
      <c r="A244" s="160">
        <v>40000</v>
      </c>
      <c r="B244" s="161" t="s">
        <v>514</v>
      </c>
      <c r="C244" s="162"/>
      <c r="D244" s="162"/>
      <c r="E244" s="163"/>
      <c r="F244" s="251">
        <f t="shared" ref="F244:K244" si="142">SUM(F245,F248)</f>
        <v>0</v>
      </c>
      <c r="G244" s="251">
        <f t="shared" si="142"/>
        <v>0</v>
      </c>
      <c r="H244" s="251">
        <f t="shared" si="142"/>
        <v>0</v>
      </c>
      <c r="I244" s="251">
        <f t="shared" si="142"/>
        <v>0</v>
      </c>
      <c r="J244" s="251">
        <f t="shared" si="142"/>
        <v>0</v>
      </c>
      <c r="K244" s="251">
        <f t="shared" si="142"/>
        <v>0</v>
      </c>
    </row>
    <row r="245" spans="1:11" hidden="1" x14ac:dyDescent="0.25">
      <c r="A245" s="65"/>
      <c r="B245" s="112">
        <v>44000</v>
      </c>
      <c r="C245" s="113" t="s">
        <v>515</v>
      </c>
      <c r="D245" s="114"/>
      <c r="E245" s="115"/>
      <c r="F245" s="252">
        <f t="shared" ref="F245:K246" si="143">SUM(F246)</f>
        <v>0</v>
      </c>
      <c r="G245" s="252">
        <f t="shared" si="143"/>
        <v>0</v>
      </c>
      <c r="H245" s="252">
        <f t="shared" si="143"/>
        <v>0</v>
      </c>
      <c r="I245" s="252">
        <f t="shared" si="143"/>
        <v>0</v>
      </c>
      <c r="J245" s="252">
        <f t="shared" si="143"/>
        <v>0</v>
      </c>
      <c r="K245" s="252">
        <f t="shared" si="143"/>
        <v>0</v>
      </c>
    </row>
    <row r="246" spans="1:11" hidden="1" x14ac:dyDescent="0.25">
      <c r="A246" s="65"/>
      <c r="B246" s="68"/>
      <c r="C246" s="164">
        <v>44500</v>
      </c>
      <c r="D246" s="165" t="s">
        <v>516</v>
      </c>
      <c r="E246" s="166"/>
      <c r="F246" s="253">
        <f t="shared" si="143"/>
        <v>0</v>
      </c>
      <c r="G246" s="253">
        <f t="shared" si="143"/>
        <v>0</v>
      </c>
      <c r="H246" s="253">
        <f t="shared" si="143"/>
        <v>0</v>
      </c>
      <c r="I246" s="253">
        <f t="shared" si="143"/>
        <v>0</v>
      </c>
      <c r="J246" s="253">
        <f t="shared" si="143"/>
        <v>0</v>
      </c>
      <c r="K246" s="253">
        <f t="shared" si="143"/>
        <v>0</v>
      </c>
    </row>
    <row r="247" spans="1:11" hidden="1" x14ac:dyDescent="0.25">
      <c r="A247" s="65"/>
      <c r="B247" s="66"/>
      <c r="C247" s="68"/>
      <c r="D247" s="109">
        <v>44502</v>
      </c>
      <c r="E247" s="167" t="s">
        <v>517</v>
      </c>
      <c r="F247" s="254"/>
      <c r="G247" s="254"/>
      <c r="H247" s="251">
        <f t="shared" si="128"/>
        <v>0</v>
      </c>
      <c r="I247" s="254"/>
      <c r="J247" s="254"/>
      <c r="K247" s="251">
        <f t="shared" si="129"/>
        <v>0</v>
      </c>
    </row>
    <row r="248" spans="1:11" hidden="1" x14ac:dyDescent="0.25">
      <c r="A248" s="65"/>
      <c r="B248" s="112">
        <v>46000</v>
      </c>
      <c r="C248" s="113" t="s">
        <v>518</v>
      </c>
      <c r="D248" s="114"/>
      <c r="E248" s="115"/>
      <c r="F248" s="252">
        <f t="shared" ref="F248:K249" si="144">SUM(F249)</f>
        <v>0</v>
      </c>
      <c r="G248" s="252">
        <f t="shared" si="144"/>
        <v>0</v>
      </c>
      <c r="H248" s="252">
        <f t="shared" si="144"/>
        <v>0</v>
      </c>
      <c r="I248" s="252">
        <f t="shared" si="144"/>
        <v>0</v>
      </c>
      <c r="J248" s="252">
        <f t="shared" si="144"/>
        <v>0</v>
      </c>
      <c r="K248" s="252">
        <f t="shared" si="144"/>
        <v>0</v>
      </c>
    </row>
    <row r="249" spans="1:11" hidden="1" x14ac:dyDescent="0.25">
      <c r="A249" s="65"/>
      <c r="B249" s="68"/>
      <c r="C249" s="164">
        <v>46300</v>
      </c>
      <c r="D249" s="165" t="s">
        <v>519</v>
      </c>
      <c r="E249" s="166"/>
      <c r="F249" s="253">
        <f t="shared" si="144"/>
        <v>0</v>
      </c>
      <c r="G249" s="253">
        <f t="shared" si="144"/>
        <v>0</v>
      </c>
      <c r="H249" s="253">
        <f t="shared" si="144"/>
        <v>0</v>
      </c>
      <c r="I249" s="253">
        <f t="shared" si="144"/>
        <v>0</v>
      </c>
      <c r="J249" s="253">
        <f t="shared" si="144"/>
        <v>0</v>
      </c>
      <c r="K249" s="253">
        <f t="shared" si="144"/>
        <v>0</v>
      </c>
    </row>
    <row r="250" spans="1:11" ht="30" hidden="1" x14ac:dyDescent="0.25">
      <c r="A250" s="65"/>
      <c r="B250" s="66"/>
      <c r="C250" s="68"/>
      <c r="D250" s="109">
        <v>46301</v>
      </c>
      <c r="E250" s="167" t="s">
        <v>520</v>
      </c>
      <c r="F250" s="254"/>
      <c r="G250" s="254"/>
      <c r="H250" s="251">
        <f t="shared" si="128"/>
        <v>0</v>
      </c>
      <c r="I250" s="254"/>
      <c r="J250" s="254"/>
      <c r="K250" s="251">
        <f t="shared" si="129"/>
        <v>0</v>
      </c>
    </row>
    <row r="251" spans="1:11" hidden="1" x14ac:dyDescent="0.25">
      <c r="A251" s="65"/>
      <c r="B251" s="66"/>
      <c r="C251" s="68"/>
      <c r="D251" s="109"/>
      <c r="E251" s="167"/>
      <c r="F251" s="254"/>
      <c r="G251" s="254"/>
      <c r="H251" s="251"/>
      <c r="I251" s="254"/>
      <c r="J251" s="254"/>
      <c r="K251" s="251"/>
    </row>
    <row r="252" spans="1:11" hidden="1" x14ac:dyDescent="0.25">
      <c r="A252" s="160">
        <v>50000</v>
      </c>
      <c r="B252" s="161" t="s">
        <v>353</v>
      </c>
      <c r="C252" s="162"/>
      <c r="D252" s="162"/>
      <c r="E252" s="163"/>
      <c r="F252" s="251">
        <f t="shared" ref="F252:K252" si="145">SUM(F253,F262,F267,F272,F275)</f>
        <v>0</v>
      </c>
      <c r="G252" s="251">
        <f t="shared" si="145"/>
        <v>0</v>
      </c>
      <c r="H252" s="251">
        <f t="shared" si="145"/>
        <v>0</v>
      </c>
      <c r="I252" s="251">
        <f t="shared" si="145"/>
        <v>0</v>
      </c>
      <c r="J252" s="251">
        <f t="shared" si="145"/>
        <v>0</v>
      </c>
      <c r="K252" s="251">
        <f t="shared" si="145"/>
        <v>0</v>
      </c>
    </row>
    <row r="253" spans="1:11" hidden="1" x14ac:dyDescent="0.25">
      <c r="A253" s="65"/>
      <c r="B253" s="112">
        <v>51000</v>
      </c>
      <c r="C253" s="113" t="s">
        <v>313</v>
      </c>
      <c r="D253" s="114"/>
      <c r="E253" s="115"/>
      <c r="F253" s="252">
        <f t="shared" ref="F253:K253" si="146">SUM(F254,F256,F260)</f>
        <v>0</v>
      </c>
      <c r="G253" s="252">
        <f t="shared" si="146"/>
        <v>0</v>
      </c>
      <c r="H253" s="252">
        <f t="shared" si="146"/>
        <v>0</v>
      </c>
      <c r="I253" s="252">
        <f t="shared" si="146"/>
        <v>0</v>
      </c>
      <c r="J253" s="252">
        <f t="shared" si="146"/>
        <v>0</v>
      </c>
      <c r="K253" s="252">
        <f t="shared" si="146"/>
        <v>0</v>
      </c>
    </row>
    <row r="254" spans="1:11" hidden="1" x14ac:dyDescent="0.25">
      <c r="A254" s="65"/>
      <c r="B254" s="68"/>
      <c r="C254" s="164">
        <v>51100</v>
      </c>
      <c r="D254" s="165" t="s">
        <v>357</v>
      </c>
      <c r="E254" s="166"/>
      <c r="F254" s="253">
        <f t="shared" ref="F254:K254" si="147">SUM(F255)</f>
        <v>0</v>
      </c>
      <c r="G254" s="253">
        <f t="shared" si="147"/>
        <v>0</v>
      </c>
      <c r="H254" s="253">
        <f t="shared" si="147"/>
        <v>0</v>
      </c>
      <c r="I254" s="253">
        <f t="shared" si="147"/>
        <v>0</v>
      </c>
      <c r="J254" s="253">
        <f t="shared" si="147"/>
        <v>0</v>
      </c>
      <c r="K254" s="253">
        <f t="shared" si="147"/>
        <v>0</v>
      </c>
    </row>
    <row r="255" spans="1:11" hidden="1" x14ac:dyDescent="0.25">
      <c r="A255" s="65"/>
      <c r="B255" s="66"/>
      <c r="C255" s="68"/>
      <c r="D255" s="109">
        <v>51101</v>
      </c>
      <c r="E255" s="167" t="s">
        <v>357</v>
      </c>
      <c r="F255" s="254"/>
      <c r="G255" s="254"/>
      <c r="H255" s="251">
        <f t="shared" si="128"/>
        <v>0</v>
      </c>
      <c r="I255" s="254"/>
      <c r="J255" s="254"/>
      <c r="K255" s="251">
        <f t="shared" si="129"/>
        <v>0</v>
      </c>
    </row>
    <row r="256" spans="1:11" hidden="1" x14ac:dyDescent="0.25">
      <c r="A256" s="65"/>
      <c r="B256" s="68"/>
      <c r="C256" s="164">
        <v>51500</v>
      </c>
      <c r="D256" s="165" t="s">
        <v>352</v>
      </c>
      <c r="E256" s="166"/>
      <c r="F256" s="253">
        <f t="shared" ref="F256:K256" si="148">SUM(F257:F259)</f>
        <v>0</v>
      </c>
      <c r="G256" s="253">
        <f t="shared" si="148"/>
        <v>0</v>
      </c>
      <c r="H256" s="253">
        <f t="shared" si="148"/>
        <v>0</v>
      </c>
      <c r="I256" s="253">
        <f t="shared" si="148"/>
        <v>0</v>
      </c>
      <c r="J256" s="253">
        <f t="shared" si="148"/>
        <v>0</v>
      </c>
      <c r="K256" s="253">
        <f t="shared" si="148"/>
        <v>0</v>
      </c>
    </row>
    <row r="257" spans="1:11" ht="30" hidden="1" x14ac:dyDescent="0.25">
      <c r="A257" s="65"/>
      <c r="B257" s="66"/>
      <c r="C257" s="68"/>
      <c r="D257" s="109">
        <v>51501</v>
      </c>
      <c r="E257" s="167" t="s">
        <v>521</v>
      </c>
      <c r="F257" s="254"/>
      <c r="G257" s="254"/>
      <c r="H257" s="251">
        <f t="shared" si="128"/>
        <v>0</v>
      </c>
      <c r="I257" s="254"/>
      <c r="J257" s="254"/>
      <c r="K257" s="251">
        <f t="shared" si="129"/>
        <v>0</v>
      </c>
    </row>
    <row r="258" spans="1:11" hidden="1" x14ac:dyDescent="0.25">
      <c r="A258" s="65"/>
      <c r="B258" s="66"/>
      <c r="C258" s="68"/>
      <c r="D258" s="109">
        <v>51502</v>
      </c>
      <c r="E258" s="167" t="s">
        <v>350</v>
      </c>
      <c r="F258" s="254"/>
      <c r="G258" s="254"/>
      <c r="H258" s="251">
        <f t="shared" si="128"/>
        <v>0</v>
      </c>
      <c r="I258" s="254"/>
      <c r="J258" s="254"/>
      <c r="K258" s="251">
        <f t="shared" si="129"/>
        <v>0</v>
      </c>
    </row>
    <row r="259" spans="1:11" hidden="1" x14ac:dyDescent="0.25">
      <c r="A259" s="65"/>
      <c r="B259" s="66"/>
      <c r="C259" s="68"/>
      <c r="D259" s="109">
        <v>51503</v>
      </c>
      <c r="E259" s="167" t="s">
        <v>351</v>
      </c>
      <c r="F259" s="254"/>
      <c r="G259" s="254"/>
      <c r="H259" s="251">
        <f t="shared" si="128"/>
        <v>0</v>
      </c>
      <c r="I259" s="254"/>
      <c r="J259" s="254"/>
      <c r="K259" s="251">
        <f t="shared" si="129"/>
        <v>0</v>
      </c>
    </row>
    <row r="260" spans="1:11" hidden="1" x14ac:dyDescent="0.25">
      <c r="A260" s="65"/>
      <c r="B260" s="68"/>
      <c r="C260" s="164">
        <v>51900</v>
      </c>
      <c r="D260" s="165" t="s">
        <v>561</v>
      </c>
      <c r="E260" s="166"/>
      <c r="F260" s="253">
        <f t="shared" ref="F260:K260" si="149">SUM(F261)</f>
        <v>0</v>
      </c>
      <c r="G260" s="253">
        <f t="shared" si="149"/>
        <v>0</v>
      </c>
      <c r="H260" s="253">
        <f t="shared" si="149"/>
        <v>0</v>
      </c>
      <c r="I260" s="253">
        <f t="shared" si="149"/>
        <v>0</v>
      </c>
      <c r="J260" s="253">
        <f t="shared" si="149"/>
        <v>0</v>
      </c>
      <c r="K260" s="253">
        <f t="shared" si="149"/>
        <v>0</v>
      </c>
    </row>
    <row r="261" spans="1:11" ht="30" hidden="1" x14ac:dyDescent="0.25">
      <c r="A261" s="65"/>
      <c r="B261" s="66"/>
      <c r="C261" s="171"/>
      <c r="D261" s="172">
        <v>51901</v>
      </c>
      <c r="E261" s="111" t="s">
        <v>561</v>
      </c>
      <c r="F261" s="254"/>
      <c r="G261" s="254"/>
      <c r="H261" s="251">
        <f t="shared" si="128"/>
        <v>0</v>
      </c>
      <c r="I261" s="254"/>
      <c r="J261" s="254"/>
      <c r="K261" s="251">
        <f t="shared" si="129"/>
        <v>0</v>
      </c>
    </row>
    <row r="262" spans="1:11" hidden="1" x14ac:dyDescent="0.25">
      <c r="A262" s="65"/>
      <c r="B262" s="112">
        <v>52000</v>
      </c>
      <c r="C262" s="113" t="s">
        <v>314</v>
      </c>
      <c r="D262" s="114"/>
      <c r="E262" s="115"/>
      <c r="F262" s="252">
        <f t="shared" ref="F262:K262" si="150">SUM(F263,F265)</f>
        <v>0</v>
      </c>
      <c r="G262" s="252">
        <f t="shared" si="150"/>
        <v>0</v>
      </c>
      <c r="H262" s="252">
        <f t="shared" si="150"/>
        <v>0</v>
      </c>
      <c r="I262" s="252">
        <f t="shared" si="150"/>
        <v>0</v>
      </c>
      <c r="J262" s="252">
        <f t="shared" si="150"/>
        <v>0</v>
      </c>
      <c r="K262" s="252">
        <f t="shared" si="150"/>
        <v>0</v>
      </c>
    </row>
    <row r="263" spans="1:11" hidden="1" x14ac:dyDescent="0.25">
      <c r="A263" s="65"/>
      <c r="B263" s="68"/>
      <c r="C263" s="164">
        <v>52100</v>
      </c>
      <c r="D263" s="165" t="s">
        <v>358</v>
      </c>
      <c r="E263" s="166"/>
      <c r="F263" s="253">
        <f t="shared" ref="F263:K263" si="151">SUM(F264)</f>
        <v>0</v>
      </c>
      <c r="G263" s="253">
        <f t="shared" si="151"/>
        <v>0</v>
      </c>
      <c r="H263" s="253">
        <f t="shared" si="151"/>
        <v>0</v>
      </c>
      <c r="I263" s="253">
        <f t="shared" si="151"/>
        <v>0</v>
      </c>
      <c r="J263" s="253">
        <f t="shared" si="151"/>
        <v>0</v>
      </c>
      <c r="K263" s="253">
        <f t="shared" si="151"/>
        <v>0</v>
      </c>
    </row>
    <row r="264" spans="1:11" hidden="1" x14ac:dyDescent="0.25">
      <c r="A264" s="65"/>
      <c r="B264" s="66"/>
      <c r="C264" s="171"/>
      <c r="D264" s="172">
        <v>52101</v>
      </c>
      <c r="E264" s="111" t="s">
        <v>358</v>
      </c>
      <c r="F264" s="254"/>
      <c r="G264" s="254"/>
      <c r="H264" s="251">
        <f t="shared" si="128"/>
        <v>0</v>
      </c>
      <c r="I264" s="254"/>
      <c r="J264" s="254"/>
      <c r="K264" s="251">
        <f t="shared" si="129"/>
        <v>0</v>
      </c>
    </row>
    <row r="265" spans="1:11" hidden="1" x14ac:dyDescent="0.25">
      <c r="A265" s="65"/>
      <c r="B265" s="68"/>
      <c r="C265" s="164">
        <v>52300</v>
      </c>
      <c r="D265" s="165" t="s">
        <v>562</v>
      </c>
      <c r="E265" s="166"/>
      <c r="F265" s="253">
        <f t="shared" ref="F265:K265" si="152">SUM(F266)</f>
        <v>0</v>
      </c>
      <c r="G265" s="253">
        <f t="shared" si="152"/>
        <v>0</v>
      </c>
      <c r="H265" s="253">
        <f t="shared" si="152"/>
        <v>0</v>
      </c>
      <c r="I265" s="253">
        <f t="shared" si="152"/>
        <v>0</v>
      </c>
      <c r="J265" s="253">
        <f t="shared" si="152"/>
        <v>0</v>
      </c>
      <c r="K265" s="253">
        <f t="shared" si="152"/>
        <v>0</v>
      </c>
    </row>
    <row r="266" spans="1:11" hidden="1" x14ac:dyDescent="0.25">
      <c r="A266" s="65"/>
      <c r="B266" s="66"/>
      <c r="C266" s="171"/>
      <c r="D266" s="172">
        <v>52301</v>
      </c>
      <c r="E266" s="111" t="s">
        <v>562</v>
      </c>
      <c r="F266" s="254"/>
      <c r="G266" s="254"/>
      <c r="H266" s="251">
        <f t="shared" si="128"/>
        <v>0</v>
      </c>
      <c r="I266" s="254"/>
      <c r="J266" s="254"/>
      <c r="K266" s="251">
        <f t="shared" si="129"/>
        <v>0</v>
      </c>
    </row>
    <row r="267" spans="1:11" hidden="1" x14ac:dyDescent="0.25">
      <c r="A267" s="65"/>
      <c r="B267" s="112">
        <v>53000</v>
      </c>
      <c r="C267" s="113" t="s">
        <v>522</v>
      </c>
      <c r="D267" s="114"/>
      <c r="E267" s="115"/>
      <c r="F267" s="252">
        <f t="shared" ref="F267:K267" si="153">SUM(F268)</f>
        <v>0</v>
      </c>
      <c r="G267" s="252">
        <f t="shared" si="153"/>
        <v>0</v>
      </c>
      <c r="H267" s="252">
        <f t="shared" si="153"/>
        <v>0</v>
      </c>
      <c r="I267" s="252">
        <f t="shared" si="153"/>
        <v>0</v>
      </c>
      <c r="J267" s="252">
        <f t="shared" si="153"/>
        <v>0</v>
      </c>
      <c r="K267" s="252">
        <f t="shared" si="153"/>
        <v>0</v>
      </c>
    </row>
    <row r="268" spans="1:11" hidden="1" x14ac:dyDescent="0.25">
      <c r="A268" s="65"/>
      <c r="B268" s="68"/>
      <c r="C268" s="164">
        <v>53100</v>
      </c>
      <c r="D268" s="165" t="s">
        <v>577</v>
      </c>
      <c r="E268" s="166"/>
      <c r="F268" s="253">
        <f t="shared" ref="F268:K268" si="154">SUM(F271)</f>
        <v>0</v>
      </c>
      <c r="G268" s="253">
        <f t="shared" si="154"/>
        <v>0</v>
      </c>
      <c r="H268" s="253">
        <f t="shared" si="154"/>
        <v>0</v>
      </c>
      <c r="I268" s="253">
        <f t="shared" si="154"/>
        <v>0</v>
      </c>
      <c r="J268" s="253">
        <f t="shared" si="154"/>
        <v>0</v>
      </c>
      <c r="K268" s="253">
        <f t="shared" si="154"/>
        <v>0</v>
      </c>
    </row>
    <row r="269" spans="1:11" hidden="1" x14ac:dyDescent="0.25">
      <c r="A269" s="65"/>
      <c r="B269" s="66"/>
      <c r="C269" s="171"/>
      <c r="D269" s="172">
        <v>53101</v>
      </c>
      <c r="E269" s="173"/>
      <c r="F269" s="254"/>
      <c r="G269" s="254"/>
      <c r="H269" s="251"/>
      <c r="I269" s="254"/>
      <c r="J269" s="254"/>
      <c r="K269" s="251"/>
    </row>
    <row r="270" spans="1:11" hidden="1" x14ac:dyDescent="0.25">
      <c r="A270" s="65"/>
      <c r="B270" s="68"/>
      <c r="C270" s="164">
        <v>53200</v>
      </c>
      <c r="D270" s="165" t="s">
        <v>523</v>
      </c>
      <c r="E270" s="166"/>
      <c r="F270" s="253"/>
      <c r="G270" s="253"/>
      <c r="H270" s="253"/>
      <c r="I270" s="253"/>
      <c r="J270" s="253"/>
      <c r="K270" s="253"/>
    </row>
    <row r="271" spans="1:11" hidden="1" x14ac:dyDescent="0.25">
      <c r="A271" s="65"/>
      <c r="B271" s="66"/>
      <c r="C271" s="171"/>
      <c r="D271" s="172">
        <v>53201</v>
      </c>
      <c r="E271" s="173" t="s">
        <v>523</v>
      </c>
      <c r="F271" s="254"/>
      <c r="G271" s="254"/>
      <c r="H271" s="251">
        <f t="shared" si="128"/>
        <v>0</v>
      </c>
      <c r="I271" s="254"/>
      <c r="J271" s="254"/>
      <c r="K271" s="251">
        <f t="shared" si="129"/>
        <v>0</v>
      </c>
    </row>
    <row r="272" spans="1:11" hidden="1" x14ac:dyDescent="0.25">
      <c r="A272" s="65"/>
      <c r="B272" s="112">
        <v>54000</v>
      </c>
      <c r="C272" s="113" t="s">
        <v>524</v>
      </c>
      <c r="D272" s="114"/>
      <c r="E272" s="115"/>
      <c r="F272" s="252">
        <f t="shared" ref="F272:K273" si="155">SUM(F273)</f>
        <v>0</v>
      </c>
      <c r="G272" s="252">
        <f t="shared" si="155"/>
        <v>0</v>
      </c>
      <c r="H272" s="252">
        <f t="shared" si="155"/>
        <v>0</v>
      </c>
      <c r="I272" s="252">
        <f t="shared" si="155"/>
        <v>0</v>
      </c>
      <c r="J272" s="252">
        <f t="shared" si="155"/>
        <v>0</v>
      </c>
      <c r="K272" s="252">
        <f t="shared" si="155"/>
        <v>0</v>
      </c>
    </row>
    <row r="273" spans="1:11" hidden="1" x14ac:dyDescent="0.25">
      <c r="A273" s="65"/>
      <c r="B273" s="68"/>
      <c r="C273" s="164">
        <v>54100</v>
      </c>
      <c r="D273" s="165" t="s">
        <v>524</v>
      </c>
      <c r="E273" s="166"/>
      <c r="F273" s="253">
        <f t="shared" si="155"/>
        <v>0</v>
      </c>
      <c r="G273" s="253">
        <f t="shared" si="155"/>
        <v>0</v>
      </c>
      <c r="H273" s="253">
        <f t="shared" si="155"/>
        <v>0</v>
      </c>
      <c r="I273" s="253">
        <f t="shared" si="155"/>
        <v>0</v>
      </c>
      <c r="J273" s="253">
        <f t="shared" si="155"/>
        <v>0</v>
      </c>
      <c r="K273" s="253">
        <f t="shared" si="155"/>
        <v>0</v>
      </c>
    </row>
    <row r="274" spans="1:11" hidden="1" x14ac:dyDescent="0.25">
      <c r="A274" s="65"/>
      <c r="B274" s="66"/>
      <c r="C274" s="171"/>
      <c r="D274" s="172">
        <v>54101</v>
      </c>
      <c r="E274" s="111" t="s">
        <v>524</v>
      </c>
      <c r="F274" s="254"/>
      <c r="G274" s="254"/>
      <c r="H274" s="251">
        <f t="shared" si="128"/>
        <v>0</v>
      </c>
      <c r="I274" s="254"/>
      <c r="J274" s="254"/>
      <c r="K274" s="251">
        <f t="shared" si="129"/>
        <v>0</v>
      </c>
    </row>
    <row r="275" spans="1:11" hidden="1" x14ac:dyDescent="0.25">
      <c r="A275" s="65"/>
      <c r="B275" s="112">
        <v>56000</v>
      </c>
      <c r="C275" s="113" t="s">
        <v>318</v>
      </c>
      <c r="D275" s="114"/>
      <c r="E275" s="115"/>
      <c r="F275" s="252">
        <f t="shared" ref="F275:K275" si="156">SUM(F276,F278,F280,F282)</f>
        <v>0</v>
      </c>
      <c r="G275" s="252">
        <f t="shared" si="156"/>
        <v>0</v>
      </c>
      <c r="H275" s="252">
        <f t="shared" si="156"/>
        <v>0</v>
      </c>
      <c r="I275" s="252">
        <f t="shared" si="156"/>
        <v>0</v>
      </c>
      <c r="J275" s="252">
        <f t="shared" si="156"/>
        <v>0</v>
      </c>
      <c r="K275" s="252">
        <f t="shared" si="156"/>
        <v>0</v>
      </c>
    </row>
    <row r="276" spans="1:11" hidden="1" x14ac:dyDescent="0.25">
      <c r="A276" s="65"/>
      <c r="B276" s="68"/>
      <c r="C276" s="164">
        <v>56400</v>
      </c>
      <c r="D276" s="165" t="s">
        <v>525</v>
      </c>
      <c r="E276" s="166"/>
      <c r="F276" s="253">
        <f t="shared" ref="F276:K276" si="157">SUM(F277)</f>
        <v>0</v>
      </c>
      <c r="G276" s="253">
        <f t="shared" si="157"/>
        <v>0</v>
      </c>
      <c r="H276" s="253">
        <f t="shared" si="157"/>
        <v>0</v>
      </c>
      <c r="I276" s="253">
        <f t="shared" si="157"/>
        <v>0</v>
      </c>
      <c r="J276" s="253">
        <f t="shared" si="157"/>
        <v>0</v>
      </c>
      <c r="K276" s="253">
        <f t="shared" si="157"/>
        <v>0</v>
      </c>
    </row>
    <row r="277" spans="1:11" ht="30" hidden="1" x14ac:dyDescent="0.25">
      <c r="A277" s="65"/>
      <c r="B277" s="66"/>
      <c r="C277" s="68"/>
      <c r="D277" s="109">
        <v>56401</v>
      </c>
      <c r="E277" s="167" t="s">
        <v>526</v>
      </c>
      <c r="F277" s="254"/>
      <c r="G277" s="254"/>
      <c r="H277" s="251">
        <f t="shared" si="128"/>
        <v>0</v>
      </c>
      <c r="I277" s="254"/>
      <c r="J277" s="254"/>
      <c r="K277" s="251">
        <f t="shared" si="129"/>
        <v>0</v>
      </c>
    </row>
    <row r="278" spans="1:11" hidden="1" x14ac:dyDescent="0.25">
      <c r="A278" s="65"/>
      <c r="B278" s="68"/>
      <c r="C278" s="164">
        <v>56500</v>
      </c>
      <c r="D278" s="165" t="s">
        <v>354</v>
      </c>
      <c r="E278" s="166"/>
      <c r="F278" s="253">
        <f t="shared" ref="F278:K278" si="158">SUM(F279)</f>
        <v>0</v>
      </c>
      <c r="G278" s="253">
        <f t="shared" si="158"/>
        <v>0</v>
      </c>
      <c r="H278" s="253">
        <f t="shared" si="158"/>
        <v>0</v>
      </c>
      <c r="I278" s="253">
        <f t="shared" si="158"/>
        <v>0</v>
      </c>
      <c r="J278" s="253">
        <f t="shared" si="158"/>
        <v>0</v>
      </c>
      <c r="K278" s="253">
        <f t="shared" si="158"/>
        <v>0</v>
      </c>
    </row>
    <row r="279" spans="1:11" ht="30" hidden="1" x14ac:dyDescent="0.25">
      <c r="A279" s="65"/>
      <c r="B279" s="66"/>
      <c r="C279" s="68"/>
      <c r="D279" s="109">
        <v>56501</v>
      </c>
      <c r="E279" s="167" t="s">
        <v>354</v>
      </c>
      <c r="F279" s="254"/>
      <c r="G279" s="254"/>
      <c r="H279" s="251">
        <f t="shared" si="128"/>
        <v>0</v>
      </c>
      <c r="I279" s="254"/>
      <c r="J279" s="254"/>
      <c r="K279" s="251">
        <f t="shared" si="129"/>
        <v>0</v>
      </c>
    </row>
    <row r="280" spans="1:11" hidden="1" x14ac:dyDescent="0.25">
      <c r="A280" s="65"/>
      <c r="B280" s="68"/>
      <c r="C280" s="164">
        <v>56600</v>
      </c>
      <c r="D280" s="165" t="s">
        <v>527</v>
      </c>
      <c r="E280" s="166"/>
      <c r="F280" s="253">
        <f t="shared" ref="F280:K280" si="159">SUM(F281)</f>
        <v>0</v>
      </c>
      <c r="G280" s="253">
        <f t="shared" si="159"/>
        <v>0</v>
      </c>
      <c r="H280" s="253">
        <f t="shared" si="159"/>
        <v>0</v>
      </c>
      <c r="I280" s="253">
        <f t="shared" si="159"/>
        <v>0</v>
      </c>
      <c r="J280" s="253">
        <f t="shared" si="159"/>
        <v>0</v>
      </c>
      <c r="K280" s="253">
        <f t="shared" si="159"/>
        <v>0</v>
      </c>
    </row>
    <row r="281" spans="1:11" ht="30" hidden="1" x14ac:dyDescent="0.25">
      <c r="A281" s="65"/>
      <c r="B281" s="66"/>
      <c r="C281" s="68"/>
      <c r="D281" s="110">
        <v>56601</v>
      </c>
      <c r="E281" s="174" t="s">
        <v>527</v>
      </c>
      <c r="F281" s="254"/>
      <c r="G281" s="254"/>
      <c r="H281" s="251">
        <f t="shared" si="128"/>
        <v>0</v>
      </c>
      <c r="I281" s="254"/>
      <c r="J281" s="254"/>
      <c r="K281" s="251">
        <f t="shared" si="129"/>
        <v>0</v>
      </c>
    </row>
    <row r="282" spans="1:11" hidden="1" x14ac:dyDescent="0.25">
      <c r="A282" s="65"/>
      <c r="B282" s="68"/>
      <c r="C282" s="164">
        <v>56900</v>
      </c>
      <c r="D282" s="165" t="s">
        <v>528</v>
      </c>
      <c r="E282" s="166"/>
      <c r="F282" s="253">
        <f t="shared" ref="F282:K282" si="160">SUM(F283)</f>
        <v>0</v>
      </c>
      <c r="G282" s="253">
        <f t="shared" si="160"/>
        <v>0</v>
      </c>
      <c r="H282" s="253">
        <f t="shared" si="160"/>
        <v>0</v>
      </c>
      <c r="I282" s="253">
        <f t="shared" si="160"/>
        <v>0</v>
      </c>
      <c r="J282" s="253">
        <f t="shared" si="160"/>
        <v>0</v>
      </c>
      <c r="K282" s="253">
        <f t="shared" si="160"/>
        <v>0</v>
      </c>
    </row>
    <row r="283" spans="1:11" hidden="1" x14ac:dyDescent="0.25">
      <c r="A283" s="65"/>
      <c r="B283" s="66"/>
      <c r="C283" s="68"/>
      <c r="D283" s="109">
        <v>56901</v>
      </c>
      <c r="E283" s="167" t="s">
        <v>528</v>
      </c>
      <c r="F283" s="254"/>
      <c r="G283" s="254"/>
      <c r="H283" s="251">
        <f t="shared" ref="H283:H293" si="161">F283+G283</f>
        <v>0</v>
      </c>
      <c r="I283" s="254"/>
      <c r="J283" s="254"/>
      <c r="K283" s="251">
        <f t="shared" ref="K283:K293" si="162">H283-I283</f>
        <v>0</v>
      </c>
    </row>
    <row r="284" spans="1:11" hidden="1" x14ac:dyDescent="0.25">
      <c r="A284" s="175"/>
      <c r="B284" s="176"/>
      <c r="C284" s="177"/>
      <c r="D284" s="178"/>
      <c r="E284" s="179"/>
      <c r="F284" s="251"/>
      <c r="G284" s="251"/>
      <c r="H284" s="251">
        <f t="shared" si="161"/>
        <v>0</v>
      </c>
      <c r="I284" s="251"/>
      <c r="J284" s="251"/>
      <c r="K284" s="251">
        <f t="shared" si="162"/>
        <v>0</v>
      </c>
    </row>
    <row r="285" spans="1:11" hidden="1" x14ac:dyDescent="0.25">
      <c r="A285" s="160">
        <v>60000</v>
      </c>
      <c r="B285" s="161" t="s">
        <v>529</v>
      </c>
      <c r="C285" s="162"/>
      <c r="D285" s="162"/>
      <c r="E285" s="163"/>
      <c r="F285" s="251">
        <f t="shared" ref="F285:K285" si="163">SUM(F289)</f>
        <v>0</v>
      </c>
      <c r="G285" s="251">
        <f t="shared" si="163"/>
        <v>0</v>
      </c>
      <c r="H285" s="251">
        <f t="shared" si="163"/>
        <v>0</v>
      </c>
      <c r="I285" s="251">
        <f t="shared" si="163"/>
        <v>0</v>
      </c>
      <c r="J285" s="251">
        <f t="shared" si="163"/>
        <v>0</v>
      </c>
      <c r="K285" s="251">
        <f t="shared" si="163"/>
        <v>0</v>
      </c>
    </row>
    <row r="286" spans="1:11" hidden="1" x14ac:dyDescent="0.25">
      <c r="A286" s="65"/>
      <c r="B286" s="112">
        <v>61000</v>
      </c>
      <c r="C286" s="113" t="s">
        <v>567</v>
      </c>
      <c r="D286" s="114"/>
      <c r="E286" s="115"/>
      <c r="F286" s="252"/>
      <c r="G286" s="252"/>
      <c r="H286" s="252"/>
      <c r="I286" s="252"/>
      <c r="J286" s="252"/>
      <c r="K286" s="252"/>
    </row>
    <row r="287" spans="1:11" hidden="1" x14ac:dyDescent="0.25">
      <c r="A287" s="65"/>
      <c r="B287" s="68"/>
      <c r="C287" s="164">
        <v>61200</v>
      </c>
      <c r="D287" s="165" t="s">
        <v>566</v>
      </c>
      <c r="E287" s="166"/>
      <c r="F287" s="253"/>
      <c r="G287" s="253"/>
      <c r="H287" s="253"/>
      <c r="I287" s="253"/>
      <c r="J287" s="253"/>
      <c r="K287" s="253"/>
    </row>
    <row r="288" spans="1:11" ht="30" hidden="1" x14ac:dyDescent="0.25">
      <c r="A288" s="175"/>
      <c r="B288" s="176"/>
      <c r="C288" s="177"/>
      <c r="D288" s="178">
        <v>61201</v>
      </c>
      <c r="E288" s="179" t="s">
        <v>568</v>
      </c>
      <c r="F288" s="254"/>
      <c r="G288" s="254"/>
      <c r="H288" s="251"/>
      <c r="I288" s="254"/>
      <c r="J288" s="254"/>
      <c r="K288" s="251"/>
    </row>
    <row r="289" spans="1:11" hidden="1" x14ac:dyDescent="0.25">
      <c r="A289" s="65"/>
      <c r="B289" s="112">
        <v>62000</v>
      </c>
      <c r="C289" s="113" t="s">
        <v>322</v>
      </c>
      <c r="D289" s="114"/>
      <c r="E289" s="115"/>
      <c r="F289" s="252">
        <f t="shared" ref="F289:K289" si="164">SUM(F292)</f>
        <v>0</v>
      </c>
      <c r="G289" s="252">
        <f t="shared" si="164"/>
        <v>0</v>
      </c>
      <c r="H289" s="252">
        <f t="shared" si="164"/>
        <v>0</v>
      </c>
      <c r="I289" s="252">
        <f t="shared" si="164"/>
        <v>0</v>
      </c>
      <c r="J289" s="252">
        <f t="shared" si="164"/>
        <v>0</v>
      </c>
      <c r="K289" s="252">
        <f t="shared" si="164"/>
        <v>0</v>
      </c>
    </row>
    <row r="290" spans="1:11" hidden="1" x14ac:dyDescent="0.25">
      <c r="A290" s="65"/>
      <c r="B290" s="68"/>
      <c r="C290" s="165">
        <v>62200</v>
      </c>
      <c r="D290" s="165" t="s">
        <v>566</v>
      </c>
      <c r="E290" s="166"/>
      <c r="F290" s="253"/>
      <c r="G290" s="253"/>
      <c r="H290" s="253"/>
      <c r="I290" s="253"/>
      <c r="J290" s="253"/>
      <c r="K290" s="253"/>
    </row>
    <row r="291" spans="1:11" ht="30" hidden="1" x14ac:dyDescent="0.25">
      <c r="A291" s="175"/>
      <c r="B291" s="176"/>
      <c r="C291" s="178"/>
      <c r="D291" s="178">
        <v>62201</v>
      </c>
      <c r="E291" s="179" t="s">
        <v>569</v>
      </c>
      <c r="F291" s="254"/>
      <c r="G291" s="254"/>
      <c r="H291" s="251"/>
      <c r="I291" s="254"/>
      <c r="J291" s="254"/>
      <c r="K291" s="251"/>
    </row>
    <row r="292" spans="1:11" hidden="1" x14ac:dyDescent="0.25">
      <c r="A292" s="65"/>
      <c r="B292" s="68"/>
      <c r="C292" s="164">
        <v>62900</v>
      </c>
      <c r="D292" s="165" t="s">
        <v>530</v>
      </c>
      <c r="E292" s="166"/>
      <c r="F292" s="253">
        <f t="shared" ref="F292:K292" si="165">SUM(F293)</f>
        <v>0</v>
      </c>
      <c r="G292" s="253">
        <f t="shared" si="165"/>
        <v>0</v>
      </c>
      <c r="H292" s="253">
        <f t="shared" si="165"/>
        <v>0</v>
      </c>
      <c r="I292" s="253">
        <f t="shared" si="165"/>
        <v>0</v>
      </c>
      <c r="J292" s="253">
        <f t="shared" si="165"/>
        <v>0</v>
      </c>
      <c r="K292" s="253">
        <f t="shared" si="165"/>
        <v>0</v>
      </c>
    </row>
    <row r="293" spans="1:11" ht="30" hidden="1" x14ac:dyDescent="0.25">
      <c r="A293" s="175"/>
      <c r="B293" s="176"/>
      <c r="C293" s="177"/>
      <c r="D293" s="178">
        <v>62901</v>
      </c>
      <c r="E293" s="179" t="s">
        <v>531</v>
      </c>
      <c r="F293" s="254"/>
      <c r="G293" s="254"/>
      <c r="H293" s="251">
        <f t="shared" si="161"/>
        <v>0</v>
      </c>
      <c r="I293" s="254"/>
      <c r="J293" s="254"/>
      <c r="K293" s="251">
        <f t="shared" si="162"/>
        <v>0</v>
      </c>
    </row>
    <row r="294" spans="1:11" hidden="1" x14ac:dyDescent="0.25">
      <c r="A294" s="175"/>
      <c r="B294" s="176"/>
      <c r="C294" s="177"/>
      <c r="D294" s="178"/>
      <c r="E294" s="179"/>
      <c r="F294" s="256"/>
      <c r="G294" s="256"/>
      <c r="H294" s="257"/>
      <c r="I294" s="256"/>
      <c r="J294" s="256"/>
      <c r="K294" s="257"/>
    </row>
    <row r="295" spans="1:11" hidden="1" x14ac:dyDescent="0.25">
      <c r="A295" s="160">
        <v>70000</v>
      </c>
      <c r="B295" s="161" t="s">
        <v>533</v>
      </c>
      <c r="C295" s="162"/>
      <c r="D295" s="162"/>
      <c r="E295" s="163"/>
      <c r="F295" s="251">
        <f t="shared" ref="F295:K297" si="166">SUM(F296)</f>
        <v>0</v>
      </c>
      <c r="G295" s="251">
        <f t="shared" si="166"/>
        <v>0</v>
      </c>
      <c r="H295" s="251">
        <f t="shared" si="166"/>
        <v>0</v>
      </c>
      <c r="I295" s="251">
        <f t="shared" si="166"/>
        <v>0</v>
      </c>
      <c r="J295" s="251">
        <f t="shared" si="166"/>
        <v>0</v>
      </c>
      <c r="K295" s="251">
        <f t="shared" si="166"/>
        <v>0</v>
      </c>
    </row>
    <row r="296" spans="1:11" hidden="1" x14ac:dyDescent="0.25">
      <c r="A296" s="65"/>
      <c r="B296" s="112">
        <v>75000</v>
      </c>
      <c r="C296" s="113" t="s">
        <v>534</v>
      </c>
      <c r="D296" s="114"/>
      <c r="E296" s="115"/>
      <c r="F296" s="252">
        <f t="shared" si="166"/>
        <v>0</v>
      </c>
      <c r="G296" s="252">
        <f t="shared" si="166"/>
        <v>0</v>
      </c>
      <c r="H296" s="252">
        <f t="shared" si="166"/>
        <v>0</v>
      </c>
      <c r="I296" s="252">
        <f t="shared" si="166"/>
        <v>0</v>
      </c>
      <c r="J296" s="252">
        <f t="shared" si="166"/>
        <v>0</v>
      </c>
      <c r="K296" s="252">
        <f t="shared" si="166"/>
        <v>0</v>
      </c>
    </row>
    <row r="297" spans="1:11" hidden="1" x14ac:dyDescent="0.25">
      <c r="A297" s="65"/>
      <c r="B297" s="68"/>
      <c r="C297" s="164">
        <v>75300</v>
      </c>
      <c r="D297" s="165" t="s">
        <v>532</v>
      </c>
      <c r="E297" s="166"/>
      <c r="F297" s="253">
        <f t="shared" si="166"/>
        <v>0</v>
      </c>
      <c r="G297" s="253">
        <f t="shared" si="166"/>
        <v>0</v>
      </c>
      <c r="H297" s="253">
        <f t="shared" si="166"/>
        <v>0</v>
      </c>
      <c r="I297" s="253">
        <f t="shared" si="166"/>
        <v>0</v>
      </c>
      <c r="J297" s="253">
        <f t="shared" si="166"/>
        <v>0</v>
      </c>
      <c r="K297" s="253">
        <f t="shared" si="166"/>
        <v>0</v>
      </c>
    </row>
    <row r="298" spans="1:11" ht="30" hidden="1" x14ac:dyDescent="0.25">
      <c r="A298" s="175"/>
      <c r="B298" s="176"/>
      <c r="C298" s="177"/>
      <c r="D298" s="178">
        <v>75301</v>
      </c>
      <c r="E298" s="179" t="s">
        <v>535</v>
      </c>
      <c r="F298" s="256"/>
      <c r="G298" s="256"/>
      <c r="H298" s="251">
        <f t="shared" ref="H298" si="167">F298+G298</f>
        <v>0</v>
      </c>
      <c r="I298" s="256"/>
      <c r="J298" s="256"/>
      <c r="K298" s="251">
        <f t="shared" ref="K298" si="168">H298-I298</f>
        <v>0</v>
      </c>
    </row>
    <row r="299" spans="1:11" ht="15.75" thickBot="1" x14ac:dyDescent="0.3">
      <c r="A299" s="180"/>
      <c r="B299" s="69"/>
      <c r="C299" s="181"/>
      <c r="D299" s="182"/>
      <c r="E299" s="183"/>
      <c r="F299" s="258"/>
      <c r="G299" s="258"/>
      <c r="H299" s="258"/>
      <c r="I299" s="258"/>
      <c r="J299" s="258"/>
      <c r="K299" s="258"/>
    </row>
    <row r="300" spans="1:11" x14ac:dyDescent="0.25">
      <c r="A300" s="184"/>
      <c r="B300" s="184"/>
      <c r="C300" s="184"/>
      <c r="D300" s="184"/>
      <c r="E300" s="185"/>
      <c r="F300" s="184"/>
      <c r="G300" s="184"/>
      <c r="H300" s="184"/>
      <c r="I300" s="184"/>
      <c r="J300" s="184"/>
      <c r="K300" s="184"/>
    </row>
    <row r="301" spans="1:11" x14ac:dyDescent="0.25">
      <c r="A301" s="184"/>
      <c r="B301" s="184"/>
      <c r="C301" s="184"/>
      <c r="D301" s="184"/>
      <c r="E301" s="185"/>
      <c r="F301" s="184"/>
      <c r="G301" s="184"/>
      <c r="H301" s="184"/>
      <c r="I301" s="184"/>
      <c r="J301" s="184"/>
      <c r="K301" s="184"/>
    </row>
    <row r="302" spans="1:11" x14ac:dyDescent="0.25">
      <c r="A302" s="184"/>
      <c r="B302" s="184"/>
      <c r="C302" s="184"/>
      <c r="D302" s="184"/>
      <c r="E302" s="185"/>
      <c r="F302" s="184"/>
      <c r="G302" s="184"/>
      <c r="H302" s="184"/>
      <c r="I302" s="184"/>
      <c r="J302" s="184"/>
      <c r="K302" s="184"/>
    </row>
    <row r="303" spans="1:11" x14ac:dyDescent="0.25">
      <c r="A303" s="184"/>
      <c r="B303" s="184"/>
      <c r="C303" s="184"/>
      <c r="D303" s="184"/>
      <c r="E303" s="185"/>
      <c r="F303" s="184"/>
      <c r="G303" s="184"/>
      <c r="H303" s="184"/>
      <c r="I303" s="184"/>
      <c r="J303" s="184"/>
      <c r="K303" s="184"/>
    </row>
    <row r="304" spans="1:11" x14ac:dyDescent="0.25">
      <c r="A304" s="184"/>
      <c r="B304" s="184"/>
      <c r="C304" s="184"/>
      <c r="D304" s="184"/>
      <c r="E304" s="185"/>
      <c r="F304" s="184"/>
      <c r="G304" s="184"/>
      <c r="H304" s="184"/>
      <c r="I304" s="184"/>
      <c r="J304" s="184"/>
      <c r="K304" s="184"/>
    </row>
    <row r="305" spans="1:11" x14ac:dyDescent="0.25">
      <c r="A305" s="184"/>
      <c r="B305" s="184"/>
      <c r="C305" s="184"/>
      <c r="D305" s="184"/>
      <c r="E305" s="185"/>
      <c r="F305" s="184"/>
      <c r="G305" s="184"/>
      <c r="H305" s="184"/>
      <c r="I305" s="184"/>
      <c r="J305" s="184"/>
      <c r="K305" s="184"/>
    </row>
    <row r="306" spans="1:11" x14ac:dyDescent="0.25">
      <c r="A306" s="184"/>
      <c r="B306" s="184"/>
      <c r="C306" s="184"/>
      <c r="D306" s="184"/>
      <c r="E306" s="185"/>
      <c r="F306" s="184"/>
      <c r="G306" s="184"/>
      <c r="H306" s="184"/>
      <c r="I306" s="184"/>
      <c r="J306" s="184"/>
      <c r="K306" s="184"/>
    </row>
    <row r="307" spans="1:11" x14ac:dyDescent="0.25">
      <c r="A307" s="184"/>
      <c r="B307" s="184"/>
      <c r="C307" s="184"/>
      <c r="D307" s="184"/>
      <c r="E307" s="185"/>
      <c r="F307" s="184"/>
      <c r="G307" s="184"/>
      <c r="H307" s="184"/>
      <c r="I307" s="184"/>
      <c r="J307" s="184"/>
      <c r="K307" s="184"/>
    </row>
    <row r="308" spans="1:11" x14ac:dyDescent="0.25">
      <c r="A308" s="184"/>
      <c r="B308" s="184"/>
      <c r="C308" s="184"/>
      <c r="D308" s="184"/>
      <c r="E308" s="185"/>
      <c r="F308" s="184"/>
      <c r="G308" s="184"/>
      <c r="H308" s="184"/>
      <c r="I308" s="184"/>
      <c r="J308" s="184"/>
      <c r="K308" s="184"/>
    </row>
    <row r="309" spans="1:11" x14ac:dyDescent="0.25">
      <c r="A309" s="184"/>
      <c r="B309" s="184"/>
      <c r="C309" s="184"/>
      <c r="D309" s="184"/>
      <c r="E309" s="185"/>
      <c r="F309" s="184"/>
      <c r="G309" s="184"/>
      <c r="H309" s="184"/>
      <c r="I309" s="184"/>
      <c r="J309" s="184"/>
      <c r="K309" s="184"/>
    </row>
    <row r="310" spans="1:11" x14ac:dyDescent="0.25">
      <c r="A310" s="184"/>
      <c r="B310" s="184"/>
      <c r="C310" s="184"/>
      <c r="D310" s="184"/>
      <c r="E310" s="185"/>
      <c r="F310" s="184"/>
      <c r="G310" s="184"/>
      <c r="H310" s="184"/>
      <c r="I310" s="184"/>
      <c r="J310" s="184"/>
      <c r="K310" s="184"/>
    </row>
    <row r="311" spans="1:11" x14ac:dyDescent="0.25">
      <c r="A311" s="184"/>
      <c r="B311" s="184"/>
      <c r="C311" s="184"/>
      <c r="D311" s="184"/>
      <c r="E311" s="185"/>
      <c r="F311" s="184"/>
      <c r="G311" s="184"/>
      <c r="H311" s="184"/>
      <c r="I311" s="184"/>
      <c r="J311" s="184"/>
      <c r="K311" s="184"/>
    </row>
    <row r="312" spans="1:11" x14ac:dyDescent="0.25">
      <c r="B312" s="70"/>
    </row>
    <row r="313" spans="1:11" x14ac:dyDescent="0.25">
      <c r="B313" s="70"/>
    </row>
    <row r="314" spans="1:11" x14ac:dyDescent="0.25">
      <c r="B314" s="70"/>
    </row>
    <row r="315" spans="1:11" x14ac:dyDescent="0.25">
      <c r="B315" s="70"/>
    </row>
    <row r="316" spans="1:11" x14ac:dyDescent="0.25">
      <c r="B316" s="70"/>
    </row>
    <row r="317" spans="1:11" x14ac:dyDescent="0.25">
      <c r="B317" s="70"/>
    </row>
    <row r="318" spans="1:11" x14ac:dyDescent="0.25">
      <c r="B318" s="70"/>
    </row>
    <row r="319" spans="1:11" x14ac:dyDescent="0.25">
      <c r="B319" s="70"/>
    </row>
    <row r="320" spans="1:11" x14ac:dyDescent="0.25">
      <c r="B320" s="70"/>
    </row>
    <row r="321" spans="2:2" x14ac:dyDescent="0.25">
      <c r="B321" s="70"/>
    </row>
    <row r="322" spans="2:2" x14ac:dyDescent="0.25">
      <c r="B322" s="70"/>
    </row>
    <row r="323" spans="2:2" x14ac:dyDescent="0.25">
      <c r="B323" s="70"/>
    </row>
    <row r="324" spans="2:2" x14ac:dyDescent="0.25">
      <c r="B324" s="70"/>
    </row>
    <row r="325" spans="2:2" x14ac:dyDescent="0.25">
      <c r="B325" s="70"/>
    </row>
    <row r="326" spans="2:2" x14ac:dyDescent="0.25">
      <c r="B326" s="70"/>
    </row>
    <row r="327" spans="2:2" x14ac:dyDescent="0.25">
      <c r="B327" s="70"/>
    </row>
    <row r="328" spans="2:2" x14ac:dyDescent="0.25">
      <c r="B328" s="70"/>
    </row>
    <row r="329" spans="2:2" x14ac:dyDescent="0.25">
      <c r="B329" s="70"/>
    </row>
    <row r="330" spans="2:2" x14ac:dyDescent="0.25">
      <c r="B330" s="70"/>
    </row>
    <row r="331" spans="2:2" x14ac:dyDescent="0.25">
      <c r="B331" s="70"/>
    </row>
    <row r="332" spans="2:2" x14ac:dyDescent="0.25">
      <c r="B332" s="70"/>
    </row>
    <row r="333" spans="2:2" x14ac:dyDescent="0.25">
      <c r="B333" s="70"/>
    </row>
    <row r="334" spans="2:2" x14ac:dyDescent="0.25">
      <c r="B334" s="70"/>
    </row>
    <row r="335" spans="2:2" x14ac:dyDescent="0.25">
      <c r="B335" s="70"/>
    </row>
    <row r="336" spans="2:2" x14ac:dyDescent="0.25">
      <c r="B336" s="70"/>
    </row>
    <row r="337" spans="2:2" x14ac:dyDescent="0.25">
      <c r="B337" s="70"/>
    </row>
    <row r="338" spans="2:2" x14ac:dyDescent="0.25">
      <c r="B338" s="70"/>
    </row>
    <row r="339" spans="2:2" x14ac:dyDescent="0.25">
      <c r="B339" s="70"/>
    </row>
    <row r="340" spans="2:2" x14ac:dyDescent="0.25">
      <c r="B340" s="70"/>
    </row>
    <row r="341" spans="2:2" x14ac:dyDescent="0.25">
      <c r="B341" s="70"/>
    </row>
    <row r="342" spans="2:2" x14ac:dyDescent="0.25">
      <c r="B342" s="70"/>
    </row>
    <row r="343" spans="2:2" x14ac:dyDescent="0.25">
      <c r="B343" s="70"/>
    </row>
    <row r="344" spans="2:2" x14ac:dyDescent="0.25">
      <c r="B344" s="70"/>
    </row>
    <row r="345" spans="2:2" x14ac:dyDescent="0.25">
      <c r="B345" s="70"/>
    </row>
    <row r="346" spans="2:2" x14ac:dyDescent="0.25">
      <c r="B346" s="70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1.01" bottom="0.91" header="0.31496062992125984" footer="0.39"/>
  <pageSetup scale="64" fitToHeight="0" orientation="portrait" r:id="rId1"/>
  <headerFooter>
    <oddFooter>&amp;CPágina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C9" sqref="C9"/>
    </sheetView>
  </sheetViews>
  <sheetFormatPr baseColWidth="10" defaultRowHeight="15" x14ac:dyDescent="0.25"/>
  <cols>
    <col min="1" max="1" width="10" style="71" customWidth="1"/>
    <col min="2" max="2" width="90.140625" style="71" customWidth="1"/>
    <col min="3" max="3" width="15.140625" style="71" customWidth="1"/>
    <col min="4" max="247" width="11.42578125" style="71"/>
    <col min="248" max="248" width="16.28515625" style="71" customWidth="1"/>
    <col min="249" max="249" width="46.5703125" style="71" customWidth="1"/>
    <col min="250" max="250" width="13.28515625" style="71" customWidth="1"/>
    <col min="251" max="251" width="13.5703125" style="71" customWidth="1"/>
    <col min="252" max="252" width="12.5703125" style="71" customWidth="1"/>
    <col min="253" max="253" width="13.5703125" style="71" customWidth="1"/>
    <col min="254" max="254" width="22.42578125" style="71" customWidth="1"/>
    <col min="255" max="503" width="11.42578125" style="71"/>
    <col min="504" max="504" width="16.28515625" style="71" customWidth="1"/>
    <col min="505" max="505" width="46.5703125" style="71" customWidth="1"/>
    <col min="506" max="506" width="13.28515625" style="71" customWidth="1"/>
    <col min="507" max="507" width="13.5703125" style="71" customWidth="1"/>
    <col min="508" max="508" width="12.5703125" style="71" customWidth="1"/>
    <col min="509" max="509" width="13.5703125" style="71" customWidth="1"/>
    <col min="510" max="510" width="22.42578125" style="71" customWidth="1"/>
    <col min="511" max="759" width="11.42578125" style="71"/>
    <col min="760" max="760" width="16.28515625" style="71" customWidth="1"/>
    <col min="761" max="761" width="46.5703125" style="71" customWidth="1"/>
    <col min="762" max="762" width="13.28515625" style="71" customWidth="1"/>
    <col min="763" max="763" width="13.5703125" style="71" customWidth="1"/>
    <col min="764" max="764" width="12.5703125" style="71" customWidth="1"/>
    <col min="765" max="765" width="13.5703125" style="71" customWidth="1"/>
    <col min="766" max="766" width="22.42578125" style="71" customWidth="1"/>
    <col min="767" max="1015" width="11.42578125" style="71"/>
    <col min="1016" max="1016" width="16.28515625" style="71" customWidth="1"/>
    <col min="1017" max="1017" width="46.5703125" style="71" customWidth="1"/>
    <col min="1018" max="1018" width="13.28515625" style="71" customWidth="1"/>
    <col min="1019" max="1019" width="13.5703125" style="71" customWidth="1"/>
    <col min="1020" max="1020" width="12.5703125" style="71" customWidth="1"/>
    <col min="1021" max="1021" width="13.5703125" style="71" customWidth="1"/>
    <col min="1022" max="1022" width="22.42578125" style="71" customWidth="1"/>
    <col min="1023" max="1271" width="11.42578125" style="71"/>
    <col min="1272" max="1272" width="16.28515625" style="71" customWidth="1"/>
    <col min="1273" max="1273" width="46.5703125" style="71" customWidth="1"/>
    <col min="1274" max="1274" width="13.28515625" style="71" customWidth="1"/>
    <col min="1275" max="1275" width="13.5703125" style="71" customWidth="1"/>
    <col min="1276" max="1276" width="12.5703125" style="71" customWidth="1"/>
    <col min="1277" max="1277" width="13.5703125" style="71" customWidth="1"/>
    <col min="1278" max="1278" width="22.42578125" style="71" customWidth="1"/>
    <col min="1279" max="1527" width="11.42578125" style="71"/>
    <col min="1528" max="1528" width="16.28515625" style="71" customWidth="1"/>
    <col min="1529" max="1529" width="46.5703125" style="71" customWidth="1"/>
    <col min="1530" max="1530" width="13.28515625" style="71" customWidth="1"/>
    <col min="1531" max="1531" width="13.5703125" style="71" customWidth="1"/>
    <col min="1532" max="1532" width="12.5703125" style="71" customWidth="1"/>
    <col min="1533" max="1533" width="13.5703125" style="71" customWidth="1"/>
    <col min="1534" max="1534" width="22.42578125" style="71" customWidth="1"/>
    <col min="1535" max="1783" width="11.42578125" style="71"/>
    <col min="1784" max="1784" width="16.28515625" style="71" customWidth="1"/>
    <col min="1785" max="1785" width="46.5703125" style="71" customWidth="1"/>
    <col min="1786" max="1786" width="13.28515625" style="71" customWidth="1"/>
    <col min="1787" max="1787" width="13.5703125" style="71" customWidth="1"/>
    <col min="1788" max="1788" width="12.5703125" style="71" customWidth="1"/>
    <col min="1789" max="1789" width="13.5703125" style="71" customWidth="1"/>
    <col min="1790" max="1790" width="22.42578125" style="71" customWidth="1"/>
    <col min="1791" max="2039" width="11.42578125" style="71"/>
    <col min="2040" max="2040" width="16.28515625" style="71" customWidth="1"/>
    <col min="2041" max="2041" width="46.5703125" style="71" customWidth="1"/>
    <col min="2042" max="2042" width="13.28515625" style="71" customWidth="1"/>
    <col min="2043" max="2043" width="13.5703125" style="71" customWidth="1"/>
    <col min="2044" max="2044" width="12.5703125" style="71" customWidth="1"/>
    <col min="2045" max="2045" width="13.5703125" style="71" customWidth="1"/>
    <col min="2046" max="2046" width="22.42578125" style="71" customWidth="1"/>
    <col min="2047" max="2295" width="11.42578125" style="71"/>
    <col min="2296" max="2296" width="16.28515625" style="71" customWidth="1"/>
    <col min="2297" max="2297" width="46.5703125" style="71" customWidth="1"/>
    <col min="2298" max="2298" width="13.28515625" style="71" customWidth="1"/>
    <col min="2299" max="2299" width="13.5703125" style="71" customWidth="1"/>
    <col min="2300" max="2300" width="12.5703125" style="71" customWidth="1"/>
    <col min="2301" max="2301" width="13.5703125" style="71" customWidth="1"/>
    <col min="2302" max="2302" width="22.42578125" style="71" customWidth="1"/>
    <col min="2303" max="2551" width="11.42578125" style="71"/>
    <col min="2552" max="2552" width="16.28515625" style="71" customWidth="1"/>
    <col min="2553" max="2553" width="46.5703125" style="71" customWidth="1"/>
    <col min="2554" max="2554" width="13.28515625" style="71" customWidth="1"/>
    <col min="2555" max="2555" width="13.5703125" style="71" customWidth="1"/>
    <col min="2556" max="2556" width="12.5703125" style="71" customWidth="1"/>
    <col min="2557" max="2557" width="13.5703125" style="71" customWidth="1"/>
    <col min="2558" max="2558" width="22.42578125" style="71" customWidth="1"/>
    <col min="2559" max="2807" width="11.42578125" style="71"/>
    <col min="2808" max="2808" width="16.28515625" style="71" customWidth="1"/>
    <col min="2809" max="2809" width="46.5703125" style="71" customWidth="1"/>
    <col min="2810" max="2810" width="13.28515625" style="71" customWidth="1"/>
    <col min="2811" max="2811" width="13.5703125" style="71" customWidth="1"/>
    <col min="2812" max="2812" width="12.5703125" style="71" customWidth="1"/>
    <col min="2813" max="2813" width="13.5703125" style="71" customWidth="1"/>
    <col min="2814" max="2814" width="22.42578125" style="71" customWidth="1"/>
    <col min="2815" max="3063" width="11.42578125" style="71"/>
    <col min="3064" max="3064" width="16.28515625" style="71" customWidth="1"/>
    <col min="3065" max="3065" width="46.5703125" style="71" customWidth="1"/>
    <col min="3066" max="3066" width="13.28515625" style="71" customWidth="1"/>
    <col min="3067" max="3067" width="13.5703125" style="71" customWidth="1"/>
    <col min="3068" max="3068" width="12.5703125" style="71" customWidth="1"/>
    <col min="3069" max="3069" width="13.5703125" style="71" customWidth="1"/>
    <col min="3070" max="3070" width="22.42578125" style="71" customWidth="1"/>
    <col min="3071" max="3319" width="11.42578125" style="71"/>
    <col min="3320" max="3320" width="16.28515625" style="71" customWidth="1"/>
    <col min="3321" max="3321" width="46.5703125" style="71" customWidth="1"/>
    <col min="3322" max="3322" width="13.28515625" style="71" customWidth="1"/>
    <col min="3323" max="3323" width="13.5703125" style="71" customWidth="1"/>
    <col min="3324" max="3324" width="12.5703125" style="71" customWidth="1"/>
    <col min="3325" max="3325" width="13.5703125" style="71" customWidth="1"/>
    <col min="3326" max="3326" width="22.42578125" style="71" customWidth="1"/>
    <col min="3327" max="3575" width="11.42578125" style="71"/>
    <col min="3576" max="3576" width="16.28515625" style="71" customWidth="1"/>
    <col min="3577" max="3577" width="46.5703125" style="71" customWidth="1"/>
    <col min="3578" max="3578" width="13.28515625" style="71" customWidth="1"/>
    <col min="3579" max="3579" width="13.5703125" style="71" customWidth="1"/>
    <col min="3580" max="3580" width="12.5703125" style="71" customWidth="1"/>
    <col min="3581" max="3581" width="13.5703125" style="71" customWidth="1"/>
    <col min="3582" max="3582" width="22.42578125" style="71" customWidth="1"/>
    <col min="3583" max="3831" width="11.42578125" style="71"/>
    <col min="3832" max="3832" width="16.28515625" style="71" customWidth="1"/>
    <col min="3833" max="3833" width="46.5703125" style="71" customWidth="1"/>
    <col min="3834" max="3834" width="13.28515625" style="71" customWidth="1"/>
    <col min="3835" max="3835" width="13.5703125" style="71" customWidth="1"/>
    <col min="3836" max="3836" width="12.5703125" style="71" customWidth="1"/>
    <col min="3837" max="3837" width="13.5703125" style="71" customWidth="1"/>
    <col min="3838" max="3838" width="22.42578125" style="71" customWidth="1"/>
    <col min="3839" max="4087" width="11.42578125" style="71"/>
    <col min="4088" max="4088" width="16.28515625" style="71" customWidth="1"/>
    <col min="4089" max="4089" width="46.5703125" style="71" customWidth="1"/>
    <col min="4090" max="4090" width="13.28515625" style="71" customWidth="1"/>
    <col min="4091" max="4091" width="13.5703125" style="71" customWidth="1"/>
    <col min="4092" max="4092" width="12.5703125" style="71" customWidth="1"/>
    <col min="4093" max="4093" width="13.5703125" style="71" customWidth="1"/>
    <col min="4094" max="4094" width="22.42578125" style="71" customWidth="1"/>
    <col min="4095" max="4343" width="11.42578125" style="71"/>
    <col min="4344" max="4344" width="16.28515625" style="71" customWidth="1"/>
    <col min="4345" max="4345" width="46.5703125" style="71" customWidth="1"/>
    <col min="4346" max="4346" width="13.28515625" style="71" customWidth="1"/>
    <col min="4347" max="4347" width="13.5703125" style="71" customWidth="1"/>
    <col min="4348" max="4348" width="12.5703125" style="71" customWidth="1"/>
    <col min="4349" max="4349" width="13.5703125" style="71" customWidth="1"/>
    <col min="4350" max="4350" width="22.42578125" style="71" customWidth="1"/>
    <col min="4351" max="4599" width="11.42578125" style="71"/>
    <col min="4600" max="4600" width="16.28515625" style="71" customWidth="1"/>
    <col min="4601" max="4601" width="46.5703125" style="71" customWidth="1"/>
    <col min="4602" max="4602" width="13.28515625" style="71" customWidth="1"/>
    <col min="4603" max="4603" width="13.5703125" style="71" customWidth="1"/>
    <col min="4604" max="4604" width="12.5703125" style="71" customWidth="1"/>
    <col min="4605" max="4605" width="13.5703125" style="71" customWidth="1"/>
    <col min="4606" max="4606" width="22.42578125" style="71" customWidth="1"/>
    <col min="4607" max="4855" width="11.42578125" style="71"/>
    <col min="4856" max="4856" width="16.28515625" style="71" customWidth="1"/>
    <col min="4857" max="4857" width="46.5703125" style="71" customWidth="1"/>
    <col min="4858" max="4858" width="13.28515625" style="71" customWidth="1"/>
    <col min="4859" max="4859" width="13.5703125" style="71" customWidth="1"/>
    <col min="4860" max="4860" width="12.5703125" style="71" customWidth="1"/>
    <col min="4861" max="4861" width="13.5703125" style="71" customWidth="1"/>
    <col min="4862" max="4862" width="22.42578125" style="71" customWidth="1"/>
    <col min="4863" max="5111" width="11.42578125" style="71"/>
    <col min="5112" max="5112" width="16.28515625" style="71" customWidth="1"/>
    <col min="5113" max="5113" width="46.5703125" style="71" customWidth="1"/>
    <col min="5114" max="5114" width="13.28515625" style="71" customWidth="1"/>
    <col min="5115" max="5115" width="13.5703125" style="71" customWidth="1"/>
    <col min="5116" max="5116" width="12.5703125" style="71" customWidth="1"/>
    <col min="5117" max="5117" width="13.5703125" style="71" customWidth="1"/>
    <col min="5118" max="5118" width="22.42578125" style="71" customWidth="1"/>
    <col min="5119" max="5367" width="11.42578125" style="71"/>
    <col min="5368" max="5368" width="16.28515625" style="71" customWidth="1"/>
    <col min="5369" max="5369" width="46.5703125" style="71" customWidth="1"/>
    <col min="5370" max="5370" width="13.28515625" style="71" customWidth="1"/>
    <col min="5371" max="5371" width="13.5703125" style="71" customWidth="1"/>
    <col min="5372" max="5372" width="12.5703125" style="71" customWidth="1"/>
    <col min="5373" max="5373" width="13.5703125" style="71" customWidth="1"/>
    <col min="5374" max="5374" width="22.42578125" style="71" customWidth="1"/>
    <col min="5375" max="5623" width="11.42578125" style="71"/>
    <col min="5624" max="5624" width="16.28515625" style="71" customWidth="1"/>
    <col min="5625" max="5625" width="46.5703125" style="71" customWidth="1"/>
    <col min="5626" max="5626" width="13.28515625" style="71" customWidth="1"/>
    <col min="5627" max="5627" width="13.5703125" style="71" customWidth="1"/>
    <col min="5628" max="5628" width="12.5703125" style="71" customWidth="1"/>
    <col min="5629" max="5629" width="13.5703125" style="71" customWidth="1"/>
    <col min="5630" max="5630" width="22.42578125" style="71" customWidth="1"/>
    <col min="5631" max="5879" width="11.42578125" style="71"/>
    <col min="5880" max="5880" width="16.28515625" style="71" customWidth="1"/>
    <col min="5881" max="5881" width="46.5703125" style="71" customWidth="1"/>
    <col min="5882" max="5882" width="13.28515625" style="71" customWidth="1"/>
    <col min="5883" max="5883" width="13.5703125" style="71" customWidth="1"/>
    <col min="5884" max="5884" width="12.5703125" style="71" customWidth="1"/>
    <col min="5885" max="5885" width="13.5703125" style="71" customWidth="1"/>
    <col min="5886" max="5886" width="22.42578125" style="71" customWidth="1"/>
    <col min="5887" max="6135" width="11.42578125" style="71"/>
    <col min="6136" max="6136" width="16.28515625" style="71" customWidth="1"/>
    <col min="6137" max="6137" width="46.5703125" style="71" customWidth="1"/>
    <col min="6138" max="6138" width="13.28515625" style="71" customWidth="1"/>
    <col min="6139" max="6139" width="13.5703125" style="71" customWidth="1"/>
    <col min="6140" max="6140" width="12.5703125" style="71" customWidth="1"/>
    <col min="6141" max="6141" width="13.5703125" style="71" customWidth="1"/>
    <col min="6142" max="6142" width="22.42578125" style="71" customWidth="1"/>
    <col min="6143" max="6391" width="11.42578125" style="71"/>
    <col min="6392" max="6392" width="16.28515625" style="71" customWidth="1"/>
    <col min="6393" max="6393" width="46.5703125" style="71" customWidth="1"/>
    <col min="6394" max="6394" width="13.28515625" style="71" customWidth="1"/>
    <col min="6395" max="6395" width="13.5703125" style="71" customWidth="1"/>
    <col min="6396" max="6396" width="12.5703125" style="71" customWidth="1"/>
    <col min="6397" max="6397" width="13.5703125" style="71" customWidth="1"/>
    <col min="6398" max="6398" width="22.42578125" style="71" customWidth="1"/>
    <col min="6399" max="6647" width="11.42578125" style="71"/>
    <col min="6648" max="6648" width="16.28515625" style="71" customWidth="1"/>
    <col min="6649" max="6649" width="46.5703125" style="71" customWidth="1"/>
    <col min="6650" max="6650" width="13.28515625" style="71" customWidth="1"/>
    <col min="6651" max="6651" width="13.5703125" style="71" customWidth="1"/>
    <col min="6652" max="6652" width="12.5703125" style="71" customWidth="1"/>
    <col min="6653" max="6653" width="13.5703125" style="71" customWidth="1"/>
    <col min="6654" max="6654" width="22.42578125" style="71" customWidth="1"/>
    <col min="6655" max="6903" width="11.42578125" style="71"/>
    <col min="6904" max="6904" width="16.28515625" style="71" customWidth="1"/>
    <col min="6905" max="6905" width="46.5703125" style="71" customWidth="1"/>
    <col min="6906" max="6906" width="13.28515625" style="71" customWidth="1"/>
    <col min="6907" max="6907" width="13.5703125" style="71" customWidth="1"/>
    <col min="6908" max="6908" width="12.5703125" style="71" customWidth="1"/>
    <col min="6909" max="6909" width="13.5703125" style="71" customWidth="1"/>
    <col min="6910" max="6910" width="22.42578125" style="71" customWidth="1"/>
    <col min="6911" max="7159" width="11.42578125" style="71"/>
    <col min="7160" max="7160" width="16.28515625" style="71" customWidth="1"/>
    <col min="7161" max="7161" width="46.5703125" style="71" customWidth="1"/>
    <col min="7162" max="7162" width="13.28515625" style="71" customWidth="1"/>
    <col min="7163" max="7163" width="13.5703125" style="71" customWidth="1"/>
    <col min="7164" max="7164" width="12.5703125" style="71" customWidth="1"/>
    <col min="7165" max="7165" width="13.5703125" style="71" customWidth="1"/>
    <col min="7166" max="7166" width="22.42578125" style="71" customWidth="1"/>
    <col min="7167" max="7415" width="11.42578125" style="71"/>
    <col min="7416" max="7416" width="16.28515625" style="71" customWidth="1"/>
    <col min="7417" max="7417" width="46.5703125" style="71" customWidth="1"/>
    <col min="7418" max="7418" width="13.28515625" style="71" customWidth="1"/>
    <col min="7419" max="7419" width="13.5703125" style="71" customWidth="1"/>
    <col min="7420" max="7420" width="12.5703125" style="71" customWidth="1"/>
    <col min="7421" max="7421" width="13.5703125" style="71" customWidth="1"/>
    <col min="7422" max="7422" width="22.42578125" style="71" customWidth="1"/>
    <col min="7423" max="7671" width="11.42578125" style="71"/>
    <col min="7672" max="7672" width="16.28515625" style="71" customWidth="1"/>
    <col min="7673" max="7673" width="46.5703125" style="71" customWidth="1"/>
    <col min="7674" max="7674" width="13.28515625" style="71" customWidth="1"/>
    <col min="7675" max="7675" width="13.5703125" style="71" customWidth="1"/>
    <col min="7676" max="7676" width="12.5703125" style="71" customWidth="1"/>
    <col min="7677" max="7677" width="13.5703125" style="71" customWidth="1"/>
    <col min="7678" max="7678" width="22.42578125" style="71" customWidth="1"/>
    <col min="7679" max="7927" width="11.42578125" style="71"/>
    <col min="7928" max="7928" width="16.28515625" style="71" customWidth="1"/>
    <col min="7929" max="7929" width="46.5703125" style="71" customWidth="1"/>
    <col min="7930" max="7930" width="13.28515625" style="71" customWidth="1"/>
    <col min="7931" max="7931" width="13.5703125" style="71" customWidth="1"/>
    <col min="7932" max="7932" width="12.5703125" style="71" customWidth="1"/>
    <col min="7933" max="7933" width="13.5703125" style="71" customWidth="1"/>
    <col min="7934" max="7934" width="22.42578125" style="71" customWidth="1"/>
    <col min="7935" max="8183" width="11.42578125" style="71"/>
    <col min="8184" max="8184" width="16.28515625" style="71" customWidth="1"/>
    <col min="8185" max="8185" width="46.5703125" style="71" customWidth="1"/>
    <col min="8186" max="8186" width="13.28515625" style="71" customWidth="1"/>
    <col min="8187" max="8187" width="13.5703125" style="71" customWidth="1"/>
    <col min="8188" max="8188" width="12.5703125" style="71" customWidth="1"/>
    <col min="8189" max="8189" width="13.5703125" style="71" customWidth="1"/>
    <col min="8190" max="8190" width="22.42578125" style="71" customWidth="1"/>
    <col min="8191" max="8439" width="11.42578125" style="71"/>
    <col min="8440" max="8440" width="16.28515625" style="71" customWidth="1"/>
    <col min="8441" max="8441" width="46.5703125" style="71" customWidth="1"/>
    <col min="8442" max="8442" width="13.28515625" style="71" customWidth="1"/>
    <col min="8443" max="8443" width="13.5703125" style="71" customWidth="1"/>
    <col min="8444" max="8444" width="12.5703125" style="71" customWidth="1"/>
    <col min="8445" max="8445" width="13.5703125" style="71" customWidth="1"/>
    <col min="8446" max="8446" width="22.42578125" style="71" customWidth="1"/>
    <col min="8447" max="8695" width="11.42578125" style="71"/>
    <col min="8696" max="8696" width="16.28515625" style="71" customWidth="1"/>
    <col min="8697" max="8697" width="46.5703125" style="71" customWidth="1"/>
    <col min="8698" max="8698" width="13.28515625" style="71" customWidth="1"/>
    <col min="8699" max="8699" width="13.5703125" style="71" customWidth="1"/>
    <col min="8700" max="8700" width="12.5703125" style="71" customWidth="1"/>
    <col min="8701" max="8701" width="13.5703125" style="71" customWidth="1"/>
    <col min="8702" max="8702" width="22.42578125" style="71" customWidth="1"/>
    <col min="8703" max="8951" width="11.42578125" style="71"/>
    <col min="8952" max="8952" width="16.28515625" style="71" customWidth="1"/>
    <col min="8953" max="8953" width="46.5703125" style="71" customWidth="1"/>
    <col min="8954" max="8954" width="13.28515625" style="71" customWidth="1"/>
    <col min="8955" max="8955" width="13.5703125" style="71" customWidth="1"/>
    <col min="8956" max="8956" width="12.5703125" style="71" customWidth="1"/>
    <col min="8957" max="8957" width="13.5703125" style="71" customWidth="1"/>
    <col min="8958" max="8958" width="22.42578125" style="71" customWidth="1"/>
    <col min="8959" max="9207" width="11.42578125" style="71"/>
    <col min="9208" max="9208" width="16.28515625" style="71" customWidth="1"/>
    <col min="9209" max="9209" width="46.5703125" style="71" customWidth="1"/>
    <col min="9210" max="9210" width="13.28515625" style="71" customWidth="1"/>
    <col min="9211" max="9211" width="13.5703125" style="71" customWidth="1"/>
    <col min="9212" max="9212" width="12.5703125" style="71" customWidth="1"/>
    <col min="9213" max="9213" width="13.5703125" style="71" customWidth="1"/>
    <col min="9214" max="9214" width="22.42578125" style="71" customWidth="1"/>
    <col min="9215" max="9463" width="11.42578125" style="71"/>
    <col min="9464" max="9464" width="16.28515625" style="71" customWidth="1"/>
    <col min="9465" max="9465" width="46.5703125" style="71" customWidth="1"/>
    <col min="9466" max="9466" width="13.28515625" style="71" customWidth="1"/>
    <col min="9467" max="9467" width="13.5703125" style="71" customWidth="1"/>
    <col min="9468" max="9468" width="12.5703125" style="71" customWidth="1"/>
    <col min="9469" max="9469" width="13.5703125" style="71" customWidth="1"/>
    <col min="9470" max="9470" width="22.42578125" style="71" customWidth="1"/>
    <col min="9471" max="9719" width="11.42578125" style="71"/>
    <col min="9720" max="9720" width="16.28515625" style="71" customWidth="1"/>
    <col min="9721" max="9721" width="46.5703125" style="71" customWidth="1"/>
    <col min="9722" max="9722" width="13.28515625" style="71" customWidth="1"/>
    <col min="9723" max="9723" width="13.5703125" style="71" customWidth="1"/>
    <col min="9724" max="9724" width="12.5703125" style="71" customWidth="1"/>
    <col min="9725" max="9725" width="13.5703125" style="71" customWidth="1"/>
    <col min="9726" max="9726" width="22.42578125" style="71" customWidth="1"/>
    <col min="9727" max="9975" width="11.42578125" style="71"/>
    <col min="9976" max="9976" width="16.28515625" style="71" customWidth="1"/>
    <col min="9977" max="9977" width="46.5703125" style="71" customWidth="1"/>
    <col min="9978" max="9978" width="13.28515625" style="71" customWidth="1"/>
    <col min="9979" max="9979" width="13.5703125" style="71" customWidth="1"/>
    <col min="9980" max="9980" width="12.5703125" style="71" customWidth="1"/>
    <col min="9981" max="9981" width="13.5703125" style="71" customWidth="1"/>
    <col min="9982" max="9982" width="22.42578125" style="71" customWidth="1"/>
    <col min="9983" max="10231" width="11.42578125" style="71"/>
    <col min="10232" max="10232" width="16.28515625" style="71" customWidth="1"/>
    <col min="10233" max="10233" width="46.5703125" style="71" customWidth="1"/>
    <col min="10234" max="10234" width="13.28515625" style="71" customWidth="1"/>
    <col min="10235" max="10235" width="13.5703125" style="71" customWidth="1"/>
    <col min="10236" max="10236" width="12.5703125" style="71" customWidth="1"/>
    <col min="10237" max="10237" width="13.5703125" style="71" customWidth="1"/>
    <col min="10238" max="10238" width="22.42578125" style="71" customWidth="1"/>
    <col min="10239" max="10487" width="11.42578125" style="71"/>
    <col min="10488" max="10488" width="16.28515625" style="71" customWidth="1"/>
    <col min="10489" max="10489" width="46.5703125" style="71" customWidth="1"/>
    <col min="10490" max="10490" width="13.28515625" style="71" customWidth="1"/>
    <col min="10491" max="10491" width="13.5703125" style="71" customWidth="1"/>
    <col min="10492" max="10492" width="12.5703125" style="71" customWidth="1"/>
    <col min="10493" max="10493" width="13.5703125" style="71" customWidth="1"/>
    <col min="10494" max="10494" width="22.42578125" style="71" customWidth="1"/>
    <col min="10495" max="10743" width="11.42578125" style="71"/>
    <col min="10744" max="10744" width="16.28515625" style="71" customWidth="1"/>
    <col min="10745" max="10745" width="46.5703125" style="71" customWidth="1"/>
    <col min="10746" max="10746" width="13.28515625" style="71" customWidth="1"/>
    <col min="10747" max="10747" width="13.5703125" style="71" customWidth="1"/>
    <col min="10748" max="10748" width="12.5703125" style="71" customWidth="1"/>
    <col min="10749" max="10749" width="13.5703125" style="71" customWidth="1"/>
    <col min="10750" max="10750" width="22.42578125" style="71" customWidth="1"/>
    <col min="10751" max="10999" width="11.42578125" style="71"/>
    <col min="11000" max="11000" width="16.28515625" style="71" customWidth="1"/>
    <col min="11001" max="11001" width="46.5703125" style="71" customWidth="1"/>
    <col min="11002" max="11002" width="13.28515625" style="71" customWidth="1"/>
    <col min="11003" max="11003" width="13.5703125" style="71" customWidth="1"/>
    <col min="11004" max="11004" width="12.5703125" style="71" customWidth="1"/>
    <col min="11005" max="11005" width="13.5703125" style="71" customWidth="1"/>
    <col min="11006" max="11006" width="22.42578125" style="71" customWidth="1"/>
    <col min="11007" max="11255" width="11.42578125" style="71"/>
    <col min="11256" max="11256" width="16.28515625" style="71" customWidth="1"/>
    <col min="11257" max="11257" width="46.5703125" style="71" customWidth="1"/>
    <col min="11258" max="11258" width="13.28515625" style="71" customWidth="1"/>
    <col min="11259" max="11259" width="13.5703125" style="71" customWidth="1"/>
    <col min="11260" max="11260" width="12.5703125" style="71" customWidth="1"/>
    <col min="11261" max="11261" width="13.5703125" style="71" customWidth="1"/>
    <col min="11262" max="11262" width="22.42578125" style="71" customWidth="1"/>
    <col min="11263" max="11511" width="11.42578125" style="71"/>
    <col min="11512" max="11512" width="16.28515625" style="71" customWidth="1"/>
    <col min="11513" max="11513" width="46.5703125" style="71" customWidth="1"/>
    <col min="11514" max="11514" width="13.28515625" style="71" customWidth="1"/>
    <col min="11515" max="11515" width="13.5703125" style="71" customWidth="1"/>
    <col min="11516" max="11516" width="12.5703125" style="71" customWidth="1"/>
    <col min="11517" max="11517" width="13.5703125" style="71" customWidth="1"/>
    <col min="11518" max="11518" width="22.42578125" style="71" customWidth="1"/>
    <col min="11519" max="11767" width="11.42578125" style="71"/>
    <col min="11768" max="11768" width="16.28515625" style="71" customWidth="1"/>
    <col min="11769" max="11769" width="46.5703125" style="71" customWidth="1"/>
    <col min="11770" max="11770" width="13.28515625" style="71" customWidth="1"/>
    <col min="11771" max="11771" width="13.5703125" style="71" customWidth="1"/>
    <col min="11772" max="11772" width="12.5703125" style="71" customWidth="1"/>
    <col min="11773" max="11773" width="13.5703125" style="71" customWidth="1"/>
    <col min="11774" max="11774" width="22.42578125" style="71" customWidth="1"/>
    <col min="11775" max="12023" width="11.42578125" style="71"/>
    <col min="12024" max="12024" width="16.28515625" style="71" customWidth="1"/>
    <col min="12025" max="12025" width="46.5703125" style="71" customWidth="1"/>
    <col min="12026" max="12026" width="13.28515625" style="71" customWidth="1"/>
    <col min="12027" max="12027" width="13.5703125" style="71" customWidth="1"/>
    <col min="12028" max="12028" width="12.5703125" style="71" customWidth="1"/>
    <col min="12029" max="12029" width="13.5703125" style="71" customWidth="1"/>
    <col min="12030" max="12030" width="22.42578125" style="71" customWidth="1"/>
    <col min="12031" max="12279" width="11.42578125" style="71"/>
    <col min="12280" max="12280" width="16.28515625" style="71" customWidth="1"/>
    <col min="12281" max="12281" width="46.5703125" style="71" customWidth="1"/>
    <col min="12282" max="12282" width="13.28515625" style="71" customWidth="1"/>
    <col min="12283" max="12283" width="13.5703125" style="71" customWidth="1"/>
    <col min="12284" max="12284" width="12.5703125" style="71" customWidth="1"/>
    <col min="12285" max="12285" width="13.5703125" style="71" customWidth="1"/>
    <col min="12286" max="12286" width="22.42578125" style="71" customWidth="1"/>
    <col min="12287" max="12535" width="11.42578125" style="71"/>
    <col min="12536" max="12536" width="16.28515625" style="71" customWidth="1"/>
    <col min="12537" max="12537" width="46.5703125" style="71" customWidth="1"/>
    <col min="12538" max="12538" width="13.28515625" style="71" customWidth="1"/>
    <col min="12539" max="12539" width="13.5703125" style="71" customWidth="1"/>
    <col min="12540" max="12540" width="12.5703125" style="71" customWidth="1"/>
    <col min="12541" max="12541" width="13.5703125" style="71" customWidth="1"/>
    <col min="12542" max="12542" width="22.42578125" style="71" customWidth="1"/>
    <col min="12543" max="12791" width="11.42578125" style="71"/>
    <col min="12792" max="12792" width="16.28515625" style="71" customWidth="1"/>
    <col min="12793" max="12793" width="46.5703125" style="71" customWidth="1"/>
    <col min="12794" max="12794" width="13.28515625" style="71" customWidth="1"/>
    <col min="12795" max="12795" width="13.5703125" style="71" customWidth="1"/>
    <col min="12796" max="12796" width="12.5703125" style="71" customWidth="1"/>
    <col min="12797" max="12797" width="13.5703125" style="71" customWidth="1"/>
    <col min="12798" max="12798" width="22.42578125" style="71" customWidth="1"/>
    <col min="12799" max="13047" width="11.42578125" style="71"/>
    <col min="13048" max="13048" width="16.28515625" style="71" customWidth="1"/>
    <col min="13049" max="13049" width="46.5703125" style="71" customWidth="1"/>
    <col min="13050" max="13050" width="13.28515625" style="71" customWidth="1"/>
    <col min="13051" max="13051" width="13.5703125" style="71" customWidth="1"/>
    <col min="13052" max="13052" width="12.5703125" style="71" customWidth="1"/>
    <col min="13053" max="13053" width="13.5703125" style="71" customWidth="1"/>
    <col min="13054" max="13054" width="22.42578125" style="71" customWidth="1"/>
    <col min="13055" max="13303" width="11.42578125" style="71"/>
    <col min="13304" max="13304" width="16.28515625" style="71" customWidth="1"/>
    <col min="13305" max="13305" width="46.5703125" style="71" customWidth="1"/>
    <col min="13306" max="13306" width="13.28515625" style="71" customWidth="1"/>
    <col min="13307" max="13307" width="13.5703125" style="71" customWidth="1"/>
    <col min="13308" max="13308" width="12.5703125" style="71" customWidth="1"/>
    <col min="13309" max="13309" width="13.5703125" style="71" customWidth="1"/>
    <col min="13310" max="13310" width="22.42578125" style="71" customWidth="1"/>
    <col min="13311" max="13559" width="11.42578125" style="71"/>
    <col min="13560" max="13560" width="16.28515625" style="71" customWidth="1"/>
    <col min="13561" max="13561" width="46.5703125" style="71" customWidth="1"/>
    <col min="13562" max="13562" width="13.28515625" style="71" customWidth="1"/>
    <col min="13563" max="13563" width="13.5703125" style="71" customWidth="1"/>
    <col min="13564" max="13564" width="12.5703125" style="71" customWidth="1"/>
    <col min="13565" max="13565" width="13.5703125" style="71" customWidth="1"/>
    <col min="13566" max="13566" width="22.42578125" style="71" customWidth="1"/>
    <col min="13567" max="13815" width="11.42578125" style="71"/>
    <col min="13816" max="13816" width="16.28515625" style="71" customWidth="1"/>
    <col min="13817" max="13817" width="46.5703125" style="71" customWidth="1"/>
    <col min="13818" max="13818" width="13.28515625" style="71" customWidth="1"/>
    <col min="13819" max="13819" width="13.5703125" style="71" customWidth="1"/>
    <col min="13820" max="13820" width="12.5703125" style="71" customWidth="1"/>
    <col min="13821" max="13821" width="13.5703125" style="71" customWidth="1"/>
    <col min="13822" max="13822" width="22.42578125" style="71" customWidth="1"/>
    <col min="13823" max="14071" width="11.42578125" style="71"/>
    <col min="14072" max="14072" width="16.28515625" style="71" customWidth="1"/>
    <col min="14073" max="14073" width="46.5703125" style="71" customWidth="1"/>
    <col min="14074" max="14074" width="13.28515625" style="71" customWidth="1"/>
    <col min="14075" max="14075" width="13.5703125" style="71" customWidth="1"/>
    <col min="14076" max="14076" width="12.5703125" style="71" customWidth="1"/>
    <col min="14077" max="14077" width="13.5703125" style="71" customWidth="1"/>
    <col min="14078" max="14078" width="22.42578125" style="71" customWidth="1"/>
    <col min="14079" max="14327" width="11.42578125" style="71"/>
    <col min="14328" max="14328" width="16.28515625" style="71" customWidth="1"/>
    <col min="14329" max="14329" width="46.5703125" style="71" customWidth="1"/>
    <col min="14330" max="14330" width="13.28515625" style="71" customWidth="1"/>
    <col min="14331" max="14331" width="13.5703125" style="71" customWidth="1"/>
    <col min="14332" max="14332" width="12.5703125" style="71" customWidth="1"/>
    <col min="14333" max="14333" width="13.5703125" style="71" customWidth="1"/>
    <col min="14334" max="14334" width="22.42578125" style="71" customWidth="1"/>
    <col min="14335" max="14583" width="11.42578125" style="71"/>
    <col min="14584" max="14584" width="16.28515625" style="71" customWidth="1"/>
    <col min="14585" max="14585" width="46.5703125" style="71" customWidth="1"/>
    <col min="14586" max="14586" width="13.28515625" style="71" customWidth="1"/>
    <col min="14587" max="14587" width="13.5703125" style="71" customWidth="1"/>
    <col min="14588" max="14588" width="12.5703125" style="71" customWidth="1"/>
    <col min="14589" max="14589" width="13.5703125" style="71" customWidth="1"/>
    <col min="14590" max="14590" width="22.42578125" style="71" customWidth="1"/>
    <col min="14591" max="14839" width="11.42578125" style="71"/>
    <col min="14840" max="14840" width="16.28515625" style="71" customWidth="1"/>
    <col min="14841" max="14841" width="46.5703125" style="71" customWidth="1"/>
    <col min="14842" max="14842" width="13.28515625" style="71" customWidth="1"/>
    <col min="14843" max="14843" width="13.5703125" style="71" customWidth="1"/>
    <col min="14844" max="14844" width="12.5703125" style="71" customWidth="1"/>
    <col min="14845" max="14845" width="13.5703125" style="71" customWidth="1"/>
    <col min="14846" max="14846" width="22.42578125" style="71" customWidth="1"/>
    <col min="14847" max="15095" width="11.42578125" style="71"/>
    <col min="15096" max="15096" width="16.28515625" style="71" customWidth="1"/>
    <col min="15097" max="15097" width="46.5703125" style="71" customWidth="1"/>
    <col min="15098" max="15098" width="13.28515625" style="71" customWidth="1"/>
    <col min="15099" max="15099" width="13.5703125" style="71" customWidth="1"/>
    <col min="15100" max="15100" width="12.5703125" style="71" customWidth="1"/>
    <col min="15101" max="15101" width="13.5703125" style="71" customWidth="1"/>
    <col min="15102" max="15102" width="22.42578125" style="71" customWidth="1"/>
    <col min="15103" max="15351" width="11.42578125" style="71"/>
    <col min="15352" max="15352" width="16.28515625" style="71" customWidth="1"/>
    <col min="15353" max="15353" width="46.5703125" style="71" customWidth="1"/>
    <col min="15354" max="15354" width="13.28515625" style="71" customWidth="1"/>
    <col min="15355" max="15355" width="13.5703125" style="71" customWidth="1"/>
    <col min="15356" max="15356" width="12.5703125" style="71" customWidth="1"/>
    <col min="15357" max="15357" width="13.5703125" style="71" customWidth="1"/>
    <col min="15358" max="15358" width="22.42578125" style="71" customWidth="1"/>
    <col min="15359" max="15607" width="11.42578125" style="71"/>
    <col min="15608" max="15608" width="16.28515625" style="71" customWidth="1"/>
    <col min="15609" max="15609" width="46.5703125" style="71" customWidth="1"/>
    <col min="15610" max="15610" width="13.28515625" style="71" customWidth="1"/>
    <col min="15611" max="15611" width="13.5703125" style="71" customWidth="1"/>
    <col min="15612" max="15612" width="12.5703125" style="71" customWidth="1"/>
    <col min="15613" max="15613" width="13.5703125" style="71" customWidth="1"/>
    <col min="15614" max="15614" width="22.42578125" style="71" customWidth="1"/>
    <col min="15615" max="15863" width="11.42578125" style="71"/>
    <col min="15864" max="15864" width="16.28515625" style="71" customWidth="1"/>
    <col min="15865" max="15865" width="46.5703125" style="71" customWidth="1"/>
    <col min="15866" max="15866" width="13.28515625" style="71" customWidth="1"/>
    <col min="15867" max="15867" width="13.5703125" style="71" customWidth="1"/>
    <col min="15868" max="15868" width="12.5703125" style="71" customWidth="1"/>
    <col min="15869" max="15869" width="13.5703125" style="71" customWidth="1"/>
    <col min="15870" max="15870" width="22.42578125" style="71" customWidth="1"/>
    <col min="15871" max="16119" width="11.42578125" style="71"/>
    <col min="16120" max="16120" width="16.28515625" style="71" customWidth="1"/>
    <col min="16121" max="16121" width="46.5703125" style="71" customWidth="1"/>
    <col min="16122" max="16122" width="13.28515625" style="71" customWidth="1"/>
    <col min="16123" max="16123" width="13.5703125" style="71" customWidth="1"/>
    <col min="16124" max="16124" width="12.5703125" style="71" customWidth="1"/>
    <col min="16125" max="16125" width="13.5703125" style="71" customWidth="1"/>
    <col min="16126" max="16126" width="22.42578125" style="71" customWidth="1"/>
    <col min="16127" max="16384" width="11.42578125" style="71"/>
  </cols>
  <sheetData>
    <row r="1" spans="1:3" ht="15" customHeight="1" x14ac:dyDescent="0.25">
      <c r="A1" s="281" t="s">
        <v>564</v>
      </c>
      <c r="B1" s="281"/>
      <c r="C1" s="281"/>
    </row>
    <row r="2" spans="1:3" ht="15" customHeight="1" x14ac:dyDescent="0.25">
      <c r="A2" s="281" t="s">
        <v>296</v>
      </c>
      <c r="B2" s="281"/>
      <c r="C2" s="281"/>
    </row>
    <row r="3" spans="1:3" ht="15" customHeight="1" x14ac:dyDescent="0.25">
      <c r="A3" s="282" t="s">
        <v>572</v>
      </c>
      <c r="B3" s="282"/>
      <c r="C3" s="282"/>
    </row>
    <row r="4" spans="1:3" ht="15.75" thickBot="1" x14ac:dyDescent="0.3">
      <c r="A4" s="283" t="s">
        <v>297</v>
      </c>
      <c r="B4" s="283"/>
      <c r="C4" s="283"/>
    </row>
    <row r="5" spans="1:3" ht="15.75" customHeight="1" thickBot="1" x14ac:dyDescent="0.3">
      <c r="A5" s="279" t="s">
        <v>298</v>
      </c>
      <c r="B5" s="280"/>
      <c r="C5" s="118">
        <f>SUM(EAI!H48)</f>
        <v>37291768.950000003</v>
      </c>
    </row>
    <row r="6" spans="1:3" ht="33.75" customHeight="1" thickBot="1" x14ac:dyDescent="0.3">
      <c r="A6" s="284"/>
      <c r="B6" s="284"/>
      <c r="C6" s="72"/>
    </row>
    <row r="7" spans="1:3" ht="15.75" customHeight="1" thickBot="1" x14ac:dyDescent="0.3">
      <c r="A7" s="285" t="s">
        <v>299</v>
      </c>
      <c r="B7" s="286"/>
      <c r="C7" s="119">
        <f>SUM(C8:C13)</f>
        <v>936540.81</v>
      </c>
    </row>
    <row r="8" spans="1:3" ht="15.75" customHeight="1" x14ac:dyDescent="0.25">
      <c r="A8" s="239"/>
      <c r="B8" s="75" t="s">
        <v>543</v>
      </c>
      <c r="C8" s="242">
        <v>0</v>
      </c>
    </row>
    <row r="9" spans="1:3" x14ac:dyDescent="0.25">
      <c r="A9" s="240"/>
      <c r="B9" s="241" t="s">
        <v>300</v>
      </c>
      <c r="C9" s="242">
        <v>0</v>
      </c>
    </row>
    <row r="10" spans="1:3" x14ac:dyDescent="0.25">
      <c r="A10" s="76"/>
      <c r="B10" s="77" t="s">
        <v>301</v>
      </c>
      <c r="C10" s="120">
        <v>0</v>
      </c>
    </row>
    <row r="11" spans="1:3" ht="15.75" customHeight="1" x14ac:dyDescent="0.25">
      <c r="A11" s="76"/>
      <c r="B11" s="77" t="s">
        <v>302</v>
      </c>
      <c r="C11" s="120">
        <v>0</v>
      </c>
    </row>
    <row r="12" spans="1:3" ht="15.75" customHeight="1" x14ac:dyDescent="0.25">
      <c r="A12" s="76"/>
      <c r="B12" s="77" t="s">
        <v>303</v>
      </c>
      <c r="C12" s="120">
        <v>0</v>
      </c>
    </row>
    <row r="13" spans="1:3" ht="15.75" customHeight="1" thickBot="1" x14ac:dyDescent="0.3">
      <c r="A13" s="78" t="s">
        <v>304</v>
      </c>
      <c r="B13" s="79"/>
      <c r="C13" s="121">
        <v>936540.81</v>
      </c>
    </row>
    <row r="14" spans="1:3" ht="15.75" customHeight="1" thickBot="1" x14ac:dyDescent="0.3">
      <c r="A14" s="287"/>
      <c r="B14" s="287"/>
      <c r="C14" s="72"/>
    </row>
    <row r="15" spans="1:3" ht="15.75" customHeight="1" thickBot="1" x14ac:dyDescent="0.3">
      <c r="A15" s="285" t="s">
        <v>305</v>
      </c>
      <c r="B15" s="286"/>
      <c r="C15" s="119">
        <f>SUM(C16:C18)</f>
        <v>0</v>
      </c>
    </row>
    <row r="16" spans="1:3" ht="15.75" customHeight="1" x14ac:dyDescent="0.25">
      <c r="A16" s="76"/>
      <c r="B16" s="77" t="s">
        <v>306</v>
      </c>
      <c r="C16" s="120">
        <v>0</v>
      </c>
    </row>
    <row r="17" spans="1:3" ht="15.75" customHeight="1" x14ac:dyDescent="0.25">
      <c r="A17" s="76"/>
      <c r="B17" s="77" t="s">
        <v>307</v>
      </c>
      <c r="C17" s="120">
        <v>0</v>
      </c>
    </row>
    <row r="18" spans="1:3" ht="15.75" customHeight="1" thickBot="1" x14ac:dyDescent="0.3">
      <c r="A18" s="288" t="s">
        <v>308</v>
      </c>
      <c r="B18" s="289"/>
      <c r="C18" s="121">
        <v>0</v>
      </c>
    </row>
    <row r="19" spans="1:3" ht="15.75" customHeight="1" thickBot="1" x14ac:dyDescent="0.3">
      <c r="A19" s="290"/>
      <c r="B19" s="290"/>
      <c r="C19" s="73"/>
    </row>
    <row r="20" spans="1:3" ht="15.75" customHeight="1" thickBot="1" x14ac:dyDescent="0.3">
      <c r="A20" s="279" t="s">
        <v>309</v>
      </c>
      <c r="B20" s="280"/>
      <c r="C20" s="118">
        <f>C5+C7-C15</f>
        <v>38228309.760000005</v>
      </c>
    </row>
    <row r="21" spans="1:3" ht="15.75" customHeight="1" x14ac:dyDescent="0.25">
      <c r="A21" s="80"/>
      <c r="B21" s="80"/>
      <c r="C21"/>
    </row>
    <row r="22" spans="1:3" ht="15.75" customHeight="1" x14ac:dyDescent="0.25">
      <c r="A22"/>
      <c r="B22"/>
      <c r="C22" s="263"/>
    </row>
    <row r="23" spans="1:3" ht="15.75" customHeight="1" x14ac:dyDescent="0.25">
      <c r="A23" s="81"/>
      <c r="B23" s="81"/>
      <c r="C23" s="263"/>
    </row>
    <row r="24" spans="1:3" ht="15.75" customHeight="1" x14ac:dyDescent="0.25">
      <c r="A24" s="81"/>
      <c r="B24" s="81"/>
      <c r="C24" s="81"/>
    </row>
    <row r="25" spans="1:3" ht="15.75" customHeight="1" x14ac:dyDescent="0.25">
      <c r="A25" s="81"/>
      <c r="B25" s="81"/>
      <c r="C25" s="81"/>
    </row>
    <row r="27" spans="1:3" x14ac:dyDescent="0.25">
      <c r="C27" s="82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zoomScaleNormal="100" workbookViewId="0">
      <selection activeCell="C38" sqref="C38"/>
    </sheetView>
  </sheetViews>
  <sheetFormatPr baseColWidth="10" defaultRowHeight="15" x14ac:dyDescent="0.25"/>
  <cols>
    <col min="1" max="1" width="10" style="71" customWidth="1"/>
    <col min="2" max="2" width="86.85546875" style="71" customWidth="1"/>
    <col min="3" max="3" width="18.42578125" style="71" customWidth="1"/>
    <col min="4" max="4" width="10.140625" style="243" bestFit="1" customWidth="1"/>
    <col min="5" max="5" width="17.7109375" style="243" bestFit="1" customWidth="1"/>
    <col min="6" max="6" width="13.7109375" style="243" bestFit="1" customWidth="1"/>
    <col min="7" max="7" width="11.42578125" style="243"/>
    <col min="8" max="250" width="11.42578125" style="71"/>
    <col min="251" max="251" width="16.28515625" style="71" customWidth="1"/>
    <col min="252" max="252" width="46.5703125" style="71" customWidth="1"/>
    <col min="253" max="253" width="13.28515625" style="71" customWidth="1"/>
    <col min="254" max="254" width="13.5703125" style="71" customWidth="1"/>
    <col min="255" max="255" width="12.5703125" style="71" customWidth="1"/>
    <col min="256" max="256" width="13.5703125" style="71" customWidth="1"/>
    <col min="257" max="257" width="22.42578125" style="71" customWidth="1"/>
    <col min="258" max="506" width="11.42578125" style="71"/>
    <col min="507" max="507" width="16.28515625" style="71" customWidth="1"/>
    <col min="508" max="508" width="46.5703125" style="71" customWidth="1"/>
    <col min="509" max="509" width="13.28515625" style="71" customWidth="1"/>
    <col min="510" max="510" width="13.5703125" style="71" customWidth="1"/>
    <col min="511" max="511" width="12.5703125" style="71" customWidth="1"/>
    <col min="512" max="512" width="13.5703125" style="71" customWidth="1"/>
    <col min="513" max="513" width="22.42578125" style="71" customWidth="1"/>
    <col min="514" max="762" width="11.42578125" style="71"/>
    <col min="763" max="763" width="16.28515625" style="71" customWidth="1"/>
    <col min="764" max="764" width="46.5703125" style="71" customWidth="1"/>
    <col min="765" max="765" width="13.28515625" style="71" customWidth="1"/>
    <col min="766" max="766" width="13.5703125" style="71" customWidth="1"/>
    <col min="767" max="767" width="12.5703125" style="71" customWidth="1"/>
    <col min="768" max="768" width="13.5703125" style="71" customWidth="1"/>
    <col min="769" max="769" width="22.42578125" style="71" customWidth="1"/>
    <col min="770" max="1018" width="11.42578125" style="71"/>
    <col min="1019" max="1019" width="16.28515625" style="71" customWidth="1"/>
    <col min="1020" max="1020" width="46.5703125" style="71" customWidth="1"/>
    <col min="1021" max="1021" width="13.28515625" style="71" customWidth="1"/>
    <col min="1022" max="1022" width="13.5703125" style="71" customWidth="1"/>
    <col min="1023" max="1023" width="12.5703125" style="71" customWidth="1"/>
    <col min="1024" max="1024" width="13.5703125" style="71" customWidth="1"/>
    <col min="1025" max="1025" width="22.42578125" style="71" customWidth="1"/>
    <col min="1026" max="1274" width="11.42578125" style="71"/>
    <col min="1275" max="1275" width="16.28515625" style="71" customWidth="1"/>
    <col min="1276" max="1276" width="46.5703125" style="71" customWidth="1"/>
    <col min="1277" max="1277" width="13.28515625" style="71" customWidth="1"/>
    <col min="1278" max="1278" width="13.5703125" style="71" customWidth="1"/>
    <col min="1279" max="1279" width="12.5703125" style="71" customWidth="1"/>
    <col min="1280" max="1280" width="13.5703125" style="71" customWidth="1"/>
    <col min="1281" max="1281" width="22.42578125" style="71" customWidth="1"/>
    <col min="1282" max="1530" width="11.42578125" style="71"/>
    <col min="1531" max="1531" width="16.28515625" style="71" customWidth="1"/>
    <col min="1532" max="1532" width="46.5703125" style="71" customWidth="1"/>
    <col min="1533" max="1533" width="13.28515625" style="71" customWidth="1"/>
    <col min="1534" max="1534" width="13.5703125" style="71" customWidth="1"/>
    <col min="1535" max="1535" width="12.5703125" style="71" customWidth="1"/>
    <col min="1536" max="1536" width="13.5703125" style="71" customWidth="1"/>
    <col min="1537" max="1537" width="22.42578125" style="71" customWidth="1"/>
    <col min="1538" max="1786" width="11.42578125" style="71"/>
    <col min="1787" max="1787" width="16.28515625" style="71" customWidth="1"/>
    <col min="1788" max="1788" width="46.5703125" style="71" customWidth="1"/>
    <col min="1789" max="1789" width="13.28515625" style="71" customWidth="1"/>
    <col min="1790" max="1790" width="13.5703125" style="71" customWidth="1"/>
    <col min="1791" max="1791" width="12.5703125" style="71" customWidth="1"/>
    <col min="1792" max="1792" width="13.5703125" style="71" customWidth="1"/>
    <col min="1793" max="1793" width="22.42578125" style="71" customWidth="1"/>
    <col min="1794" max="2042" width="11.42578125" style="71"/>
    <col min="2043" max="2043" width="16.28515625" style="71" customWidth="1"/>
    <col min="2044" max="2044" width="46.5703125" style="71" customWidth="1"/>
    <col min="2045" max="2045" width="13.28515625" style="71" customWidth="1"/>
    <col min="2046" max="2046" width="13.5703125" style="71" customWidth="1"/>
    <col min="2047" max="2047" width="12.5703125" style="71" customWidth="1"/>
    <col min="2048" max="2048" width="13.5703125" style="71" customWidth="1"/>
    <col min="2049" max="2049" width="22.42578125" style="71" customWidth="1"/>
    <col min="2050" max="2298" width="11.42578125" style="71"/>
    <col min="2299" max="2299" width="16.28515625" style="71" customWidth="1"/>
    <col min="2300" max="2300" width="46.5703125" style="71" customWidth="1"/>
    <col min="2301" max="2301" width="13.28515625" style="71" customWidth="1"/>
    <col min="2302" max="2302" width="13.5703125" style="71" customWidth="1"/>
    <col min="2303" max="2303" width="12.5703125" style="71" customWidth="1"/>
    <col min="2304" max="2304" width="13.5703125" style="71" customWidth="1"/>
    <col min="2305" max="2305" width="22.42578125" style="71" customWidth="1"/>
    <col min="2306" max="2554" width="11.42578125" style="71"/>
    <col min="2555" max="2555" width="16.28515625" style="71" customWidth="1"/>
    <col min="2556" max="2556" width="46.5703125" style="71" customWidth="1"/>
    <col min="2557" max="2557" width="13.28515625" style="71" customWidth="1"/>
    <col min="2558" max="2558" width="13.5703125" style="71" customWidth="1"/>
    <col min="2559" max="2559" width="12.5703125" style="71" customWidth="1"/>
    <col min="2560" max="2560" width="13.5703125" style="71" customWidth="1"/>
    <col min="2561" max="2561" width="22.42578125" style="71" customWidth="1"/>
    <col min="2562" max="2810" width="11.42578125" style="71"/>
    <col min="2811" max="2811" width="16.28515625" style="71" customWidth="1"/>
    <col min="2812" max="2812" width="46.5703125" style="71" customWidth="1"/>
    <col min="2813" max="2813" width="13.28515625" style="71" customWidth="1"/>
    <col min="2814" max="2814" width="13.5703125" style="71" customWidth="1"/>
    <col min="2815" max="2815" width="12.5703125" style="71" customWidth="1"/>
    <col min="2816" max="2816" width="13.5703125" style="71" customWidth="1"/>
    <col min="2817" max="2817" width="22.42578125" style="71" customWidth="1"/>
    <col min="2818" max="3066" width="11.42578125" style="71"/>
    <col min="3067" max="3067" width="16.28515625" style="71" customWidth="1"/>
    <col min="3068" max="3068" width="46.5703125" style="71" customWidth="1"/>
    <col min="3069" max="3069" width="13.28515625" style="71" customWidth="1"/>
    <col min="3070" max="3070" width="13.5703125" style="71" customWidth="1"/>
    <col min="3071" max="3071" width="12.5703125" style="71" customWidth="1"/>
    <col min="3072" max="3072" width="13.5703125" style="71" customWidth="1"/>
    <col min="3073" max="3073" width="22.42578125" style="71" customWidth="1"/>
    <col min="3074" max="3322" width="11.42578125" style="71"/>
    <col min="3323" max="3323" width="16.28515625" style="71" customWidth="1"/>
    <col min="3324" max="3324" width="46.5703125" style="71" customWidth="1"/>
    <col min="3325" max="3325" width="13.28515625" style="71" customWidth="1"/>
    <col min="3326" max="3326" width="13.5703125" style="71" customWidth="1"/>
    <col min="3327" max="3327" width="12.5703125" style="71" customWidth="1"/>
    <col min="3328" max="3328" width="13.5703125" style="71" customWidth="1"/>
    <col min="3329" max="3329" width="22.42578125" style="71" customWidth="1"/>
    <col min="3330" max="3578" width="11.42578125" style="71"/>
    <col min="3579" max="3579" width="16.28515625" style="71" customWidth="1"/>
    <col min="3580" max="3580" width="46.5703125" style="71" customWidth="1"/>
    <col min="3581" max="3581" width="13.28515625" style="71" customWidth="1"/>
    <col min="3582" max="3582" width="13.5703125" style="71" customWidth="1"/>
    <col min="3583" max="3583" width="12.5703125" style="71" customWidth="1"/>
    <col min="3584" max="3584" width="13.5703125" style="71" customWidth="1"/>
    <col min="3585" max="3585" width="22.42578125" style="71" customWidth="1"/>
    <col min="3586" max="3834" width="11.42578125" style="71"/>
    <col min="3835" max="3835" width="16.28515625" style="71" customWidth="1"/>
    <col min="3836" max="3836" width="46.5703125" style="71" customWidth="1"/>
    <col min="3837" max="3837" width="13.28515625" style="71" customWidth="1"/>
    <col min="3838" max="3838" width="13.5703125" style="71" customWidth="1"/>
    <col min="3839" max="3839" width="12.5703125" style="71" customWidth="1"/>
    <col min="3840" max="3840" width="13.5703125" style="71" customWidth="1"/>
    <col min="3841" max="3841" width="22.42578125" style="71" customWidth="1"/>
    <col min="3842" max="4090" width="11.42578125" style="71"/>
    <col min="4091" max="4091" width="16.28515625" style="71" customWidth="1"/>
    <col min="4092" max="4092" width="46.5703125" style="71" customWidth="1"/>
    <col min="4093" max="4093" width="13.28515625" style="71" customWidth="1"/>
    <col min="4094" max="4094" width="13.5703125" style="71" customWidth="1"/>
    <col min="4095" max="4095" width="12.5703125" style="71" customWidth="1"/>
    <col min="4096" max="4096" width="13.5703125" style="71" customWidth="1"/>
    <col min="4097" max="4097" width="22.42578125" style="71" customWidth="1"/>
    <col min="4098" max="4346" width="11.42578125" style="71"/>
    <col min="4347" max="4347" width="16.28515625" style="71" customWidth="1"/>
    <col min="4348" max="4348" width="46.5703125" style="71" customWidth="1"/>
    <col min="4349" max="4349" width="13.28515625" style="71" customWidth="1"/>
    <col min="4350" max="4350" width="13.5703125" style="71" customWidth="1"/>
    <col min="4351" max="4351" width="12.5703125" style="71" customWidth="1"/>
    <col min="4352" max="4352" width="13.5703125" style="71" customWidth="1"/>
    <col min="4353" max="4353" width="22.42578125" style="71" customWidth="1"/>
    <col min="4354" max="4602" width="11.42578125" style="71"/>
    <col min="4603" max="4603" width="16.28515625" style="71" customWidth="1"/>
    <col min="4604" max="4604" width="46.5703125" style="71" customWidth="1"/>
    <col min="4605" max="4605" width="13.28515625" style="71" customWidth="1"/>
    <col min="4606" max="4606" width="13.5703125" style="71" customWidth="1"/>
    <col min="4607" max="4607" width="12.5703125" style="71" customWidth="1"/>
    <col min="4608" max="4608" width="13.5703125" style="71" customWidth="1"/>
    <col min="4609" max="4609" width="22.42578125" style="71" customWidth="1"/>
    <col min="4610" max="4858" width="11.42578125" style="71"/>
    <col min="4859" max="4859" width="16.28515625" style="71" customWidth="1"/>
    <col min="4860" max="4860" width="46.5703125" style="71" customWidth="1"/>
    <col min="4861" max="4861" width="13.28515625" style="71" customWidth="1"/>
    <col min="4862" max="4862" width="13.5703125" style="71" customWidth="1"/>
    <col min="4863" max="4863" width="12.5703125" style="71" customWidth="1"/>
    <col min="4864" max="4864" width="13.5703125" style="71" customWidth="1"/>
    <col min="4865" max="4865" width="22.42578125" style="71" customWidth="1"/>
    <col min="4866" max="5114" width="11.42578125" style="71"/>
    <col min="5115" max="5115" width="16.28515625" style="71" customWidth="1"/>
    <col min="5116" max="5116" width="46.5703125" style="71" customWidth="1"/>
    <col min="5117" max="5117" width="13.28515625" style="71" customWidth="1"/>
    <col min="5118" max="5118" width="13.5703125" style="71" customWidth="1"/>
    <col min="5119" max="5119" width="12.5703125" style="71" customWidth="1"/>
    <col min="5120" max="5120" width="13.5703125" style="71" customWidth="1"/>
    <col min="5121" max="5121" width="22.42578125" style="71" customWidth="1"/>
    <col min="5122" max="5370" width="11.42578125" style="71"/>
    <col min="5371" max="5371" width="16.28515625" style="71" customWidth="1"/>
    <col min="5372" max="5372" width="46.5703125" style="71" customWidth="1"/>
    <col min="5373" max="5373" width="13.28515625" style="71" customWidth="1"/>
    <col min="5374" max="5374" width="13.5703125" style="71" customWidth="1"/>
    <col min="5375" max="5375" width="12.5703125" style="71" customWidth="1"/>
    <col min="5376" max="5376" width="13.5703125" style="71" customWidth="1"/>
    <col min="5377" max="5377" width="22.42578125" style="71" customWidth="1"/>
    <col min="5378" max="5626" width="11.42578125" style="71"/>
    <col min="5627" max="5627" width="16.28515625" style="71" customWidth="1"/>
    <col min="5628" max="5628" width="46.5703125" style="71" customWidth="1"/>
    <col min="5629" max="5629" width="13.28515625" style="71" customWidth="1"/>
    <col min="5630" max="5630" width="13.5703125" style="71" customWidth="1"/>
    <col min="5631" max="5631" width="12.5703125" style="71" customWidth="1"/>
    <col min="5632" max="5632" width="13.5703125" style="71" customWidth="1"/>
    <col min="5633" max="5633" width="22.42578125" style="71" customWidth="1"/>
    <col min="5634" max="5882" width="11.42578125" style="71"/>
    <col min="5883" max="5883" width="16.28515625" style="71" customWidth="1"/>
    <col min="5884" max="5884" width="46.5703125" style="71" customWidth="1"/>
    <col min="5885" max="5885" width="13.28515625" style="71" customWidth="1"/>
    <col min="5886" max="5886" width="13.5703125" style="71" customWidth="1"/>
    <col min="5887" max="5887" width="12.5703125" style="71" customWidth="1"/>
    <col min="5888" max="5888" width="13.5703125" style="71" customWidth="1"/>
    <col min="5889" max="5889" width="22.42578125" style="71" customWidth="1"/>
    <col min="5890" max="6138" width="11.42578125" style="71"/>
    <col min="6139" max="6139" width="16.28515625" style="71" customWidth="1"/>
    <col min="6140" max="6140" width="46.5703125" style="71" customWidth="1"/>
    <col min="6141" max="6141" width="13.28515625" style="71" customWidth="1"/>
    <col min="6142" max="6142" width="13.5703125" style="71" customWidth="1"/>
    <col min="6143" max="6143" width="12.5703125" style="71" customWidth="1"/>
    <col min="6144" max="6144" width="13.5703125" style="71" customWidth="1"/>
    <col min="6145" max="6145" width="22.42578125" style="71" customWidth="1"/>
    <col min="6146" max="6394" width="11.42578125" style="71"/>
    <col min="6395" max="6395" width="16.28515625" style="71" customWidth="1"/>
    <col min="6396" max="6396" width="46.5703125" style="71" customWidth="1"/>
    <col min="6397" max="6397" width="13.28515625" style="71" customWidth="1"/>
    <col min="6398" max="6398" width="13.5703125" style="71" customWidth="1"/>
    <col min="6399" max="6399" width="12.5703125" style="71" customWidth="1"/>
    <col min="6400" max="6400" width="13.5703125" style="71" customWidth="1"/>
    <col min="6401" max="6401" width="22.42578125" style="71" customWidth="1"/>
    <col min="6402" max="6650" width="11.42578125" style="71"/>
    <col min="6651" max="6651" width="16.28515625" style="71" customWidth="1"/>
    <col min="6652" max="6652" width="46.5703125" style="71" customWidth="1"/>
    <col min="6653" max="6653" width="13.28515625" style="71" customWidth="1"/>
    <col min="6654" max="6654" width="13.5703125" style="71" customWidth="1"/>
    <col min="6655" max="6655" width="12.5703125" style="71" customWidth="1"/>
    <col min="6656" max="6656" width="13.5703125" style="71" customWidth="1"/>
    <col min="6657" max="6657" width="22.42578125" style="71" customWidth="1"/>
    <col min="6658" max="6906" width="11.42578125" style="71"/>
    <col min="6907" max="6907" width="16.28515625" style="71" customWidth="1"/>
    <col min="6908" max="6908" width="46.5703125" style="71" customWidth="1"/>
    <col min="6909" max="6909" width="13.28515625" style="71" customWidth="1"/>
    <col min="6910" max="6910" width="13.5703125" style="71" customWidth="1"/>
    <col min="6911" max="6911" width="12.5703125" style="71" customWidth="1"/>
    <col min="6912" max="6912" width="13.5703125" style="71" customWidth="1"/>
    <col min="6913" max="6913" width="22.42578125" style="71" customWidth="1"/>
    <col min="6914" max="7162" width="11.42578125" style="71"/>
    <col min="7163" max="7163" width="16.28515625" style="71" customWidth="1"/>
    <col min="7164" max="7164" width="46.5703125" style="71" customWidth="1"/>
    <col min="7165" max="7165" width="13.28515625" style="71" customWidth="1"/>
    <col min="7166" max="7166" width="13.5703125" style="71" customWidth="1"/>
    <col min="7167" max="7167" width="12.5703125" style="71" customWidth="1"/>
    <col min="7168" max="7168" width="13.5703125" style="71" customWidth="1"/>
    <col min="7169" max="7169" width="22.42578125" style="71" customWidth="1"/>
    <col min="7170" max="7418" width="11.42578125" style="71"/>
    <col min="7419" max="7419" width="16.28515625" style="71" customWidth="1"/>
    <col min="7420" max="7420" width="46.5703125" style="71" customWidth="1"/>
    <col min="7421" max="7421" width="13.28515625" style="71" customWidth="1"/>
    <col min="7422" max="7422" width="13.5703125" style="71" customWidth="1"/>
    <col min="7423" max="7423" width="12.5703125" style="71" customWidth="1"/>
    <col min="7424" max="7424" width="13.5703125" style="71" customWidth="1"/>
    <col min="7425" max="7425" width="22.42578125" style="71" customWidth="1"/>
    <col min="7426" max="7674" width="11.42578125" style="71"/>
    <col min="7675" max="7675" width="16.28515625" style="71" customWidth="1"/>
    <col min="7676" max="7676" width="46.5703125" style="71" customWidth="1"/>
    <col min="7677" max="7677" width="13.28515625" style="71" customWidth="1"/>
    <col min="7678" max="7678" width="13.5703125" style="71" customWidth="1"/>
    <col min="7679" max="7679" width="12.5703125" style="71" customWidth="1"/>
    <col min="7680" max="7680" width="13.5703125" style="71" customWidth="1"/>
    <col min="7681" max="7681" width="22.42578125" style="71" customWidth="1"/>
    <col min="7682" max="7930" width="11.42578125" style="71"/>
    <col min="7931" max="7931" width="16.28515625" style="71" customWidth="1"/>
    <col min="7932" max="7932" width="46.5703125" style="71" customWidth="1"/>
    <col min="7933" max="7933" width="13.28515625" style="71" customWidth="1"/>
    <col min="7934" max="7934" width="13.5703125" style="71" customWidth="1"/>
    <col min="7935" max="7935" width="12.5703125" style="71" customWidth="1"/>
    <col min="7936" max="7936" width="13.5703125" style="71" customWidth="1"/>
    <col min="7937" max="7937" width="22.42578125" style="71" customWidth="1"/>
    <col min="7938" max="8186" width="11.42578125" style="71"/>
    <col min="8187" max="8187" width="16.28515625" style="71" customWidth="1"/>
    <col min="8188" max="8188" width="46.5703125" style="71" customWidth="1"/>
    <col min="8189" max="8189" width="13.28515625" style="71" customWidth="1"/>
    <col min="8190" max="8190" width="13.5703125" style="71" customWidth="1"/>
    <col min="8191" max="8191" width="12.5703125" style="71" customWidth="1"/>
    <col min="8192" max="8192" width="13.5703125" style="71" customWidth="1"/>
    <col min="8193" max="8193" width="22.42578125" style="71" customWidth="1"/>
    <col min="8194" max="8442" width="11.42578125" style="71"/>
    <col min="8443" max="8443" width="16.28515625" style="71" customWidth="1"/>
    <col min="8444" max="8444" width="46.5703125" style="71" customWidth="1"/>
    <col min="8445" max="8445" width="13.28515625" style="71" customWidth="1"/>
    <col min="8446" max="8446" width="13.5703125" style="71" customWidth="1"/>
    <col min="8447" max="8447" width="12.5703125" style="71" customWidth="1"/>
    <col min="8448" max="8448" width="13.5703125" style="71" customWidth="1"/>
    <col min="8449" max="8449" width="22.42578125" style="71" customWidth="1"/>
    <col min="8450" max="8698" width="11.42578125" style="71"/>
    <col min="8699" max="8699" width="16.28515625" style="71" customWidth="1"/>
    <col min="8700" max="8700" width="46.5703125" style="71" customWidth="1"/>
    <col min="8701" max="8701" width="13.28515625" style="71" customWidth="1"/>
    <col min="8702" max="8702" width="13.5703125" style="71" customWidth="1"/>
    <col min="8703" max="8703" width="12.5703125" style="71" customWidth="1"/>
    <col min="8704" max="8704" width="13.5703125" style="71" customWidth="1"/>
    <col min="8705" max="8705" width="22.42578125" style="71" customWidth="1"/>
    <col min="8706" max="8954" width="11.42578125" style="71"/>
    <col min="8955" max="8955" width="16.28515625" style="71" customWidth="1"/>
    <col min="8956" max="8956" width="46.5703125" style="71" customWidth="1"/>
    <col min="8957" max="8957" width="13.28515625" style="71" customWidth="1"/>
    <col min="8958" max="8958" width="13.5703125" style="71" customWidth="1"/>
    <col min="8959" max="8959" width="12.5703125" style="71" customWidth="1"/>
    <col min="8960" max="8960" width="13.5703125" style="71" customWidth="1"/>
    <col min="8961" max="8961" width="22.42578125" style="71" customWidth="1"/>
    <col min="8962" max="9210" width="11.42578125" style="71"/>
    <col min="9211" max="9211" width="16.28515625" style="71" customWidth="1"/>
    <col min="9212" max="9212" width="46.5703125" style="71" customWidth="1"/>
    <col min="9213" max="9213" width="13.28515625" style="71" customWidth="1"/>
    <col min="9214" max="9214" width="13.5703125" style="71" customWidth="1"/>
    <col min="9215" max="9215" width="12.5703125" style="71" customWidth="1"/>
    <col min="9216" max="9216" width="13.5703125" style="71" customWidth="1"/>
    <col min="9217" max="9217" width="22.42578125" style="71" customWidth="1"/>
    <col min="9218" max="9466" width="11.42578125" style="71"/>
    <col min="9467" max="9467" width="16.28515625" style="71" customWidth="1"/>
    <col min="9468" max="9468" width="46.5703125" style="71" customWidth="1"/>
    <col min="9469" max="9469" width="13.28515625" style="71" customWidth="1"/>
    <col min="9470" max="9470" width="13.5703125" style="71" customWidth="1"/>
    <col min="9471" max="9471" width="12.5703125" style="71" customWidth="1"/>
    <col min="9472" max="9472" width="13.5703125" style="71" customWidth="1"/>
    <col min="9473" max="9473" width="22.42578125" style="71" customWidth="1"/>
    <col min="9474" max="9722" width="11.42578125" style="71"/>
    <col min="9723" max="9723" width="16.28515625" style="71" customWidth="1"/>
    <col min="9724" max="9724" width="46.5703125" style="71" customWidth="1"/>
    <col min="9725" max="9725" width="13.28515625" style="71" customWidth="1"/>
    <col min="9726" max="9726" width="13.5703125" style="71" customWidth="1"/>
    <col min="9727" max="9727" width="12.5703125" style="71" customWidth="1"/>
    <col min="9728" max="9728" width="13.5703125" style="71" customWidth="1"/>
    <col min="9729" max="9729" width="22.42578125" style="71" customWidth="1"/>
    <col min="9730" max="9978" width="11.42578125" style="71"/>
    <col min="9979" max="9979" width="16.28515625" style="71" customWidth="1"/>
    <col min="9980" max="9980" width="46.5703125" style="71" customWidth="1"/>
    <col min="9981" max="9981" width="13.28515625" style="71" customWidth="1"/>
    <col min="9982" max="9982" width="13.5703125" style="71" customWidth="1"/>
    <col min="9983" max="9983" width="12.5703125" style="71" customWidth="1"/>
    <col min="9984" max="9984" width="13.5703125" style="71" customWidth="1"/>
    <col min="9985" max="9985" width="22.42578125" style="71" customWidth="1"/>
    <col min="9986" max="10234" width="11.42578125" style="71"/>
    <col min="10235" max="10235" width="16.28515625" style="71" customWidth="1"/>
    <col min="10236" max="10236" width="46.5703125" style="71" customWidth="1"/>
    <col min="10237" max="10237" width="13.28515625" style="71" customWidth="1"/>
    <col min="10238" max="10238" width="13.5703125" style="71" customWidth="1"/>
    <col min="10239" max="10239" width="12.5703125" style="71" customWidth="1"/>
    <col min="10240" max="10240" width="13.5703125" style="71" customWidth="1"/>
    <col min="10241" max="10241" width="22.42578125" style="71" customWidth="1"/>
    <col min="10242" max="10490" width="11.42578125" style="71"/>
    <col min="10491" max="10491" width="16.28515625" style="71" customWidth="1"/>
    <col min="10492" max="10492" width="46.5703125" style="71" customWidth="1"/>
    <col min="10493" max="10493" width="13.28515625" style="71" customWidth="1"/>
    <col min="10494" max="10494" width="13.5703125" style="71" customWidth="1"/>
    <col min="10495" max="10495" width="12.5703125" style="71" customWidth="1"/>
    <col min="10496" max="10496" width="13.5703125" style="71" customWidth="1"/>
    <col min="10497" max="10497" width="22.42578125" style="71" customWidth="1"/>
    <col min="10498" max="10746" width="11.42578125" style="71"/>
    <col min="10747" max="10747" width="16.28515625" style="71" customWidth="1"/>
    <col min="10748" max="10748" width="46.5703125" style="71" customWidth="1"/>
    <col min="10749" max="10749" width="13.28515625" style="71" customWidth="1"/>
    <col min="10750" max="10750" width="13.5703125" style="71" customWidth="1"/>
    <col min="10751" max="10751" width="12.5703125" style="71" customWidth="1"/>
    <col min="10752" max="10752" width="13.5703125" style="71" customWidth="1"/>
    <col min="10753" max="10753" width="22.42578125" style="71" customWidth="1"/>
    <col min="10754" max="11002" width="11.42578125" style="71"/>
    <col min="11003" max="11003" width="16.28515625" style="71" customWidth="1"/>
    <col min="11004" max="11004" width="46.5703125" style="71" customWidth="1"/>
    <col min="11005" max="11005" width="13.28515625" style="71" customWidth="1"/>
    <col min="11006" max="11006" width="13.5703125" style="71" customWidth="1"/>
    <col min="11007" max="11007" width="12.5703125" style="71" customWidth="1"/>
    <col min="11008" max="11008" width="13.5703125" style="71" customWidth="1"/>
    <col min="11009" max="11009" width="22.42578125" style="71" customWidth="1"/>
    <col min="11010" max="11258" width="11.42578125" style="71"/>
    <col min="11259" max="11259" width="16.28515625" style="71" customWidth="1"/>
    <col min="11260" max="11260" width="46.5703125" style="71" customWidth="1"/>
    <col min="11261" max="11261" width="13.28515625" style="71" customWidth="1"/>
    <col min="11262" max="11262" width="13.5703125" style="71" customWidth="1"/>
    <col min="11263" max="11263" width="12.5703125" style="71" customWidth="1"/>
    <col min="11264" max="11264" width="13.5703125" style="71" customWidth="1"/>
    <col min="11265" max="11265" width="22.42578125" style="71" customWidth="1"/>
    <col min="11266" max="11514" width="11.42578125" style="71"/>
    <col min="11515" max="11515" width="16.28515625" style="71" customWidth="1"/>
    <col min="11516" max="11516" width="46.5703125" style="71" customWidth="1"/>
    <col min="11517" max="11517" width="13.28515625" style="71" customWidth="1"/>
    <col min="11518" max="11518" width="13.5703125" style="71" customWidth="1"/>
    <col min="11519" max="11519" width="12.5703125" style="71" customWidth="1"/>
    <col min="11520" max="11520" width="13.5703125" style="71" customWidth="1"/>
    <col min="11521" max="11521" width="22.42578125" style="71" customWidth="1"/>
    <col min="11522" max="11770" width="11.42578125" style="71"/>
    <col min="11771" max="11771" width="16.28515625" style="71" customWidth="1"/>
    <col min="11772" max="11772" width="46.5703125" style="71" customWidth="1"/>
    <col min="11773" max="11773" width="13.28515625" style="71" customWidth="1"/>
    <col min="11774" max="11774" width="13.5703125" style="71" customWidth="1"/>
    <col min="11775" max="11775" width="12.5703125" style="71" customWidth="1"/>
    <col min="11776" max="11776" width="13.5703125" style="71" customWidth="1"/>
    <col min="11777" max="11777" width="22.42578125" style="71" customWidth="1"/>
    <col min="11778" max="12026" width="11.42578125" style="71"/>
    <col min="12027" max="12027" width="16.28515625" style="71" customWidth="1"/>
    <col min="12028" max="12028" width="46.5703125" style="71" customWidth="1"/>
    <col min="12029" max="12029" width="13.28515625" style="71" customWidth="1"/>
    <col min="12030" max="12030" width="13.5703125" style="71" customWidth="1"/>
    <col min="12031" max="12031" width="12.5703125" style="71" customWidth="1"/>
    <col min="12032" max="12032" width="13.5703125" style="71" customWidth="1"/>
    <col min="12033" max="12033" width="22.42578125" style="71" customWidth="1"/>
    <col min="12034" max="12282" width="11.42578125" style="71"/>
    <col min="12283" max="12283" width="16.28515625" style="71" customWidth="1"/>
    <col min="12284" max="12284" width="46.5703125" style="71" customWidth="1"/>
    <col min="12285" max="12285" width="13.28515625" style="71" customWidth="1"/>
    <col min="12286" max="12286" width="13.5703125" style="71" customWidth="1"/>
    <col min="12287" max="12287" width="12.5703125" style="71" customWidth="1"/>
    <col min="12288" max="12288" width="13.5703125" style="71" customWidth="1"/>
    <col min="12289" max="12289" width="22.42578125" style="71" customWidth="1"/>
    <col min="12290" max="12538" width="11.42578125" style="71"/>
    <col min="12539" max="12539" width="16.28515625" style="71" customWidth="1"/>
    <col min="12540" max="12540" width="46.5703125" style="71" customWidth="1"/>
    <col min="12541" max="12541" width="13.28515625" style="71" customWidth="1"/>
    <col min="12542" max="12542" width="13.5703125" style="71" customWidth="1"/>
    <col min="12543" max="12543" width="12.5703125" style="71" customWidth="1"/>
    <col min="12544" max="12544" width="13.5703125" style="71" customWidth="1"/>
    <col min="12545" max="12545" width="22.42578125" style="71" customWidth="1"/>
    <col min="12546" max="12794" width="11.42578125" style="71"/>
    <col min="12795" max="12795" width="16.28515625" style="71" customWidth="1"/>
    <col min="12796" max="12796" width="46.5703125" style="71" customWidth="1"/>
    <col min="12797" max="12797" width="13.28515625" style="71" customWidth="1"/>
    <col min="12798" max="12798" width="13.5703125" style="71" customWidth="1"/>
    <col min="12799" max="12799" width="12.5703125" style="71" customWidth="1"/>
    <col min="12800" max="12800" width="13.5703125" style="71" customWidth="1"/>
    <col min="12801" max="12801" width="22.42578125" style="71" customWidth="1"/>
    <col min="12802" max="13050" width="11.42578125" style="71"/>
    <col min="13051" max="13051" width="16.28515625" style="71" customWidth="1"/>
    <col min="13052" max="13052" width="46.5703125" style="71" customWidth="1"/>
    <col min="13053" max="13053" width="13.28515625" style="71" customWidth="1"/>
    <col min="13054" max="13054" width="13.5703125" style="71" customWidth="1"/>
    <col min="13055" max="13055" width="12.5703125" style="71" customWidth="1"/>
    <col min="13056" max="13056" width="13.5703125" style="71" customWidth="1"/>
    <col min="13057" max="13057" width="22.42578125" style="71" customWidth="1"/>
    <col min="13058" max="13306" width="11.42578125" style="71"/>
    <col min="13307" max="13307" width="16.28515625" style="71" customWidth="1"/>
    <col min="13308" max="13308" width="46.5703125" style="71" customWidth="1"/>
    <col min="13309" max="13309" width="13.28515625" style="71" customWidth="1"/>
    <col min="13310" max="13310" width="13.5703125" style="71" customWidth="1"/>
    <col min="13311" max="13311" width="12.5703125" style="71" customWidth="1"/>
    <col min="13312" max="13312" width="13.5703125" style="71" customWidth="1"/>
    <col min="13313" max="13313" width="22.42578125" style="71" customWidth="1"/>
    <col min="13314" max="13562" width="11.42578125" style="71"/>
    <col min="13563" max="13563" width="16.28515625" style="71" customWidth="1"/>
    <col min="13564" max="13564" width="46.5703125" style="71" customWidth="1"/>
    <col min="13565" max="13565" width="13.28515625" style="71" customWidth="1"/>
    <col min="13566" max="13566" width="13.5703125" style="71" customWidth="1"/>
    <col min="13567" max="13567" width="12.5703125" style="71" customWidth="1"/>
    <col min="13568" max="13568" width="13.5703125" style="71" customWidth="1"/>
    <col min="13569" max="13569" width="22.42578125" style="71" customWidth="1"/>
    <col min="13570" max="13818" width="11.42578125" style="71"/>
    <col min="13819" max="13819" width="16.28515625" style="71" customWidth="1"/>
    <col min="13820" max="13820" width="46.5703125" style="71" customWidth="1"/>
    <col min="13821" max="13821" width="13.28515625" style="71" customWidth="1"/>
    <col min="13822" max="13822" width="13.5703125" style="71" customWidth="1"/>
    <col min="13823" max="13823" width="12.5703125" style="71" customWidth="1"/>
    <col min="13824" max="13824" width="13.5703125" style="71" customWidth="1"/>
    <col min="13825" max="13825" width="22.42578125" style="71" customWidth="1"/>
    <col min="13826" max="14074" width="11.42578125" style="71"/>
    <col min="14075" max="14075" width="16.28515625" style="71" customWidth="1"/>
    <col min="14076" max="14076" width="46.5703125" style="71" customWidth="1"/>
    <col min="14077" max="14077" width="13.28515625" style="71" customWidth="1"/>
    <col min="14078" max="14078" width="13.5703125" style="71" customWidth="1"/>
    <col min="14079" max="14079" width="12.5703125" style="71" customWidth="1"/>
    <col min="14080" max="14080" width="13.5703125" style="71" customWidth="1"/>
    <col min="14081" max="14081" width="22.42578125" style="71" customWidth="1"/>
    <col min="14082" max="14330" width="11.42578125" style="71"/>
    <col min="14331" max="14331" width="16.28515625" style="71" customWidth="1"/>
    <col min="14332" max="14332" width="46.5703125" style="71" customWidth="1"/>
    <col min="14333" max="14333" width="13.28515625" style="71" customWidth="1"/>
    <col min="14334" max="14334" width="13.5703125" style="71" customWidth="1"/>
    <col min="14335" max="14335" width="12.5703125" style="71" customWidth="1"/>
    <col min="14336" max="14336" width="13.5703125" style="71" customWidth="1"/>
    <col min="14337" max="14337" width="22.42578125" style="71" customWidth="1"/>
    <col min="14338" max="14586" width="11.42578125" style="71"/>
    <col min="14587" max="14587" width="16.28515625" style="71" customWidth="1"/>
    <col min="14588" max="14588" width="46.5703125" style="71" customWidth="1"/>
    <col min="14589" max="14589" width="13.28515625" style="71" customWidth="1"/>
    <col min="14590" max="14590" width="13.5703125" style="71" customWidth="1"/>
    <col min="14591" max="14591" width="12.5703125" style="71" customWidth="1"/>
    <col min="14592" max="14592" width="13.5703125" style="71" customWidth="1"/>
    <col min="14593" max="14593" width="22.42578125" style="71" customWidth="1"/>
    <col min="14594" max="14842" width="11.42578125" style="71"/>
    <col min="14843" max="14843" width="16.28515625" style="71" customWidth="1"/>
    <col min="14844" max="14844" width="46.5703125" style="71" customWidth="1"/>
    <col min="14845" max="14845" width="13.28515625" style="71" customWidth="1"/>
    <col min="14846" max="14846" width="13.5703125" style="71" customWidth="1"/>
    <col min="14847" max="14847" width="12.5703125" style="71" customWidth="1"/>
    <col min="14848" max="14848" width="13.5703125" style="71" customWidth="1"/>
    <col min="14849" max="14849" width="22.42578125" style="71" customWidth="1"/>
    <col min="14850" max="15098" width="11.42578125" style="71"/>
    <col min="15099" max="15099" width="16.28515625" style="71" customWidth="1"/>
    <col min="15100" max="15100" width="46.5703125" style="71" customWidth="1"/>
    <col min="15101" max="15101" width="13.28515625" style="71" customWidth="1"/>
    <col min="15102" max="15102" width="13.5703125" style="71" customWidth="1"/>
    <col min="15103" max="15103" width="12.5703125" style="71" customWidth="1"/>
    <col min="15104" max="15104" width="13.5703125" style="71" customWidth="1"/>
    <col min="15105" max="15105" width="22.42578125" style="71" customWidth="1"/>
    <col min="15106" max="15354" width="11.42578125" style="71"/>
    <col min="15355" max="15355" width="16.28515625" style="71" customWidth="1"/>
    <col min="15356" max="15356" width="46.5703125" style="71" customWidth="1"/>
    <col min="15357" max="15357" width="13.28515625" style="71" customWidth="1"/>
    <col min="15358" max="15358" width="13.5703125" style="71" customWidth="1"/>
    <col min="15359" max="15359" width="12.5703125" style="71" customWidth="1"/>
    <col min="15360" max="15360" width="13.5703125" style="71" customWidth="1"/>
    <col min="15361" max="15361" width="22.42578125" style="71" customWidth="1"/>
    <col min="15362" max="15610" width="11.42578125" style="71"/>
    <col min="15611" max="15611" width="16.28515625" style="71" customWidth="1"/>
    <col min="15612" max="15612" width="46.5703125" style="71" customWidth="1"/>
    <col min="15613" max="15613" width="13.28515625" style="71" customWidth="1"/>
    <col min="15614" max="15614" width="13.5703125" style="71" customWidth="1"/>
    <col min="15615" max="15615" width="12.5703125" style="71" customWidth="1"/>
    <col min="15616" max="15616" width="13.5703125" style="71" customWidth="1"/>
    <col min="15617" max="15617" width="22.42578125" style="71" customWidth="1"/>
    <col min="15618" max="15866" width="11.42578125" style="71"/>
    <col min="15867" max="15867" width="16.28515625" style="71" customWidth="1"/>
    <col min="15868" max="15868" width="46.5703125" style="71" customWidth="1"/>
    <col min="15869" max="15869" width="13.28515625" style="71" customWidth="1"/>
    <col min="15870" max="15870" width="13.5703125" style="71" customWidth="1"/>
    <col min="15871" max="15871" width="12.5703125" style="71" customWidth="1"/>
    <col min="15872" max="15872" width="13.5703125" style="71" customWidth="1"/>
    <col min="15873" max="15873" width="22.42578125" style="71" customWidth="1"/>
    <col min="15874" max="16122" width="11.42578125" style="71"/>
    <col min="16123" max="16123" width="16.28515625" style="71" customWidth="1"/>
    <col min="16124" max="16124" width="46.5703125" style="71" customWidth="1"/>
    <col min="16125" max="16125" width="13.28515625" style="71" customWidth="1"/>
    <col min="16126" max="16126" width="13.5703125" style="71" customWidth="1"/>
    <col min="16127" max="16127" width="12.5703125" style="71" customWidth="1"/>
    <col min="16128" max="16128" width="13.5703125" style="71" customWidth="1"/>
    <col min="16129" max="16129" width="22.42578125" style="71" customWidth="1"/>
    <col min="16130" max="16384" width="11.42578125" style="71"/>
  </cols>
  <sheetData>
    <row r="1" spans="1:10" x14ac:dyDescent="0.25">
      <c r="A1" s="296"/>
      <c r="B1" s="296"/>
      <c r="C1" s="296"/>
    </row>
    <row r="2" spans="1:10" ht="15" customHeight="1" x14ac:dyDescent="0.25">
      <c r="A2" s="297" t="s">
        <v>564</v>
      </c>
      <c r="B2" s="297"/>
      <c r="C2" s="297"/>
      <c r="D2" s="7"/>
    </row>
    <row r="3" spans="1:10" ht="15" customHeight="1" x14ac:dyDescent="0.25">
      <c r="A3" s="298" t="s">
        <v>310</v>
      </c>
      <c r="B3" s="298"/>
      <c r="C3" s="298"/>
      <c r="D3" s="7"/>
    </row>
    <row r="4" spans="1:10" ht="15" customHeight="1" x14ac:dyDescent="0.25">
      <c r="A4" s="299" t="s">
        <v>572</v>
      </c>
      <c r="B4" s="299"/>
      <c r="C4" s="299"/>
      <c r="D4" s="7"/>
    </row>
    <row r="5" spans="1:10" ht="15.75" thickBot="1" x14ac:dyDescent="0.3">
      <c r="A5" s="300" t="s">
        <v>297</v>
      </c>
      <c r="B5" s="300"/>
      <c r="C5" s="300"/>
      <c r="D5" s="7"/>
    </row>
    <row r="6" spans="1:10" ht="15.75" customHeight="1" thickBot="1" x14ac:dyDescent="0.3">
      <c r="A6" s="292" t="s">
        <v>311</v>
      </c>
      <c r="B6" s="293"/>
      <c r="C6" s="244">
        <f>SUM(COG!G81)</f>
        <v>45615984.080000006</v>
      </c>
      <c r="D6" s="7"/>
    </row>
    <row r="7" spans="1:10" ht="18" customHeight="1" thickBot="1" x14ac:dyDescent="0.3">
      <c r="A7" s="291"/>
      <c r="B7" s="291"/>
      <c r="C7" s="72"/>
      <c r="D7" s="7"/>
    </row>
    <row r="8" spans="1:10" ht="15.75" customHeight="1" thickBot="1" x14ac:dyDescent="0.3">
      <c r="A8" s="292" t="s">
        <v>312</v>
      </c>
      <c r="B8" s="293"/>
      <c r="C8" s="245">
        <f>SUM(C11:C29)</f>
        <v>0</v>
      </c>
      <c r="D8" s="7"/>
      <c r="E8" s="246"/>
      <c r="F8" s="246"/>
      <c r="G8" s="246"/>
      <c r="H8" s="83"/>
      <c r="I8" s="83"/>
      <c r="J8" s="83"/>
    </row>
    <row r="9" spans="1:10" ht="15.75" customHeight="1" x14ac:dyDescent="0.25">
      <c r="A9" s="84"/>
      <c r="B9" s="74" t="s">
        <v>148</v>
      </c>
      <c r="C9" s="122">
        <v>0</v>
      </c>
      <c r="D9" s="7"/>
      <c r="E9" s="246"/>
      <c r="F9" s="246"/>
      <c r="G9" s="246"/>
      <c r="H9" s="83"/>
      <c r="I9" s="83"/>
      <c r="J9" s="83"/>
    </row>
    <row r="10" spans="1:10" ht="15.75" customHeight="1" x14ac:dyDescent="0.25">
      <c r="A10" s="84"/>
      <c r="B10" s="74" t="s">
        <v>76</v>
      </c>
      <c r="C10" s="122">
        <v>0</v>
      </c>
      <c r="D10" s="7"/>
      <c r="E10" s="246"/>
      <c r="F10" s="246"/>
      <c r="G10" s="246"/>
      <c r="H10" s="83"/>
      <c r="I10" s="83"/>
      <c r="J10" s="83"/>
    </row>
    <row r="11" spans="1:10" ht="16.5" customHeight="1" x14ac:dyDescent="0.25">
      <c r="A11" s="84"/>
      <c r="B11" s="74" t="s">
        <v>313</v>
      </c>
      <c r="C11" s="122">
        <f>SUM(COG!G48)</f>
        <v>0</v>
      </c>
      <c r="D11" s="7"/>
      <c r="E11" s="247"/>
      <c r="F11" s="247"/>
      <c r="G11" s="246"/>
      <c r="H11" s="83"/>
      <c r="I11" s="83"/>
      <c r="J11" s="83"/>
    </row>
    <row r="12" spans="1:10" x14ac:dyDescent="0.25">
      <c r="A12" s="78"/>
      <c r="B12" s="77" t="s">
        <v>314</v>
      </c>
      <c r="C12" s="122">
        <f>SUM(COG!G49)</f>
        <v>0</v>
      </c>
      <c r="D12" s="7"/>
      <c r="E12" s="246"/>
      <c r="F12" s="246"/>
      <c r="G12" s="246"/>
      <c r="H12" s="83"/>
      <c r="I12" s="83"/>
      <c r="J12" s="83"/>
    </row>
    <row r="13" spans="1:10" ht="15.75" customHeight="1" x14ac:dyDescent="0.25">
      <c r="A13" s="78"/>
      <c r="B13" s="77" t="s">
        <v>315</v>
      </c>
      <c r="C13" s="122">
        <v>0</v>
      </c>
      <c r="D13" s="7"/>
      <c r="E13" s="246"/>
      <c r="F13" s="246"/>
      <c r="G13" s="246"/>
      <c r="H13" s="83"/>
      <c r="I13" s="83"/>
      <c r="J13" s="83"/>
    </row>
    <row r="14" spans="1:10" ht="15.75" customHeight="1" x14ac:dyDescent="0.25">
      <c r="A14" s="78"/>
      <c r="B14" s="77" t="s">
        <v>316</v>
      </c>
      <c r="C14" s="122">
        <v>0</v>
      </c>
      <c r="D14" s="7"/>
      <c r="E14" s="246"/>
      <c r="F14" s="246"/>
      <c r="G14" s="246"/>
      <c r="H14" s="83"/>
      <c r="I14" s="83"/>
      <c r="J14" s="83"/>
    </row>
    <row r="15" spans="1:10" ht="15.75" customHeight="1" x14ac:dyDescent="0.25">
      <c r="A15" s="78"/>
      <c r="B15" s="77" t="s">
        <v>317</v>
      </c>
      <c r="C15" s="122">
        <v>0</v>
      </c>
      <c r="D15" s="7"/>
      <c r="E15" s="246"/>
      <c r="F15" s="246"/>
      <c r="G15" s="246"/>
      <c r="H15" s="83"/>
      <c r="I15" s="83"/>
      <c r="J15" s="83"/>
    </row>
    <row r="16" spans="1:10" ht="15.75" customHeight="1" x14ac:dyDescent="0.25">
      <c r="A16" s="78"/>
      <c r="B16" s="77" t="s">
        <v>318</v>
      </c>
      <c r="C16" s="122">
        <f>SUM(COG!G53)</f>
        <v>0</v>
      </c>
      <c r="D16" s="7"/>
      <c r="E16" s="246"/>
      <c r="F16" s="246"/>
      <c r="G16" s="246"/>
      <c r="H16" s="83"/>
      <c r="I16" s="83"/>
      <c r="J16" s="83"/>
    </row>
    <row r="17" spans="1:10" ht="15.75" customHeight="1" x14ac:dyDescent="0.25">
      <c r="A17" s="78"/>
      <c r="B17" s="77" t="s">
        <v>319</v>
      </c>
      <c r="C17" s="122">
        <v>0</v>
      </c>
      <c r="D17" s="7"/>
      <c r="E17" s="246"/>
      <c r="F17" s="246"/>
      <c r="G17" s="246"/>
      <c r="H17" s="83"/>
      <c r="I17" s="83"/>
      <c r="J17" s="83"/>
    </row>
    <row r="18" spans="1:10" x14ac:dyDescent="0.25">
      <c r="A18" s="78"/>
      <c r="B18" s="77" t="s">
        <v>320</v>
      </c>
      <c r="C18" s="122">
        <v>0</v>
      </c>
      <c r="D18" s="7"/>
      <c r="E18" s="246"/>
      <c r="F18" s="246"/>
      <c r="G18" s="246"/>
      <c r="H18" s="83"/>
      <c r="I18" s="83"/>
      <c r="J18" s="83"/>
    </row>
    <row r="19" spans="1:10" ht="15.75" customHeight="1" x14ac:dyDescent="0.25">
      <c r="A19" s="78"/>
      <c r="B19" s="77" t="s">
        <v>321</v>
      </c>
      <c r="C19" s="122">
        <v>0</v>
      </c>
      <c r="D19" s="7"/>
      <c r="E19" s="246"/>
      <c r="F19" s="246"/>
      <c r="G19" s="246"/>
      <c r="H19" s="83"/>
      <c r="I19" s="83"/>
      <c r="J19" s="83"/>
    </row>
    <row r="20" spans="1:10" ht="15.75" customHeight="1" x14ac:dyDescent="0.25">
      <c r="A20" s="78"/>
      <c r="B20" s="77" t="s">
        <v>174</v>
      </c>
      <c r="C20" s="122">
        <v>0</v>
      </c>
      <c r="D20" s="7"/>
      <c r="E20" s="246"/>
      <c r="F20" s="246"/>
      <c r="G20" s="246"/>
      <c r="H20" s="83"/>
      <c r="I20" s="83"/>
      <c r="J20" s="83"/>
    </row>
    <row r="21" spans="1:10" ht="15.75" customHeight="1" x14ac:dyDescent="0.25">
      <c r="A21" s="78"/>
      <c r="B21" s="77" t="s">
        <v>175</v>
      </c>
      <c r="C21" s="122">
        <v>0</v>
      </c>
      <c r="D21" s="7"/>
      <c r="E21" s="246"/>
      <c r="F21" s="246"/>
      <c r="G21" s="246"/>
      <c r="H21" s="83"/>
      <c r="I21" s="83"/>
      <c r="J21" s="83"/>
    </row>
    <row r="22" spans="1:10" ht="15.75" customHeight="1" x14ac:dyDescent="0.25">
      <c r="A22" s="78"/>
      <c r="B22" s="77" t="s">
        <v>323</v>
      </c>
      <c r="C22" s="122">
        <v>0</v>
      </c>
      <c r="D22" s="7"/>
      <c r="E22" s="246"/>
      <c r="F22" s="246"/>
      <c r="G22" s="246"/>
      <c r="H22" s="83"/>
      <c r="I22" s="83"/>
      <c r="J22" s="83"/>
    </row>
    <row r="23" spans="1:10" ht="15.75" customHeight="1" x14ac:dyDescent="0.25">
      <c r="A23" s="78"/>
      <c r="B23" s="77" t="s">
        <v>324</v>
      </c>
      <c r="C23" s="122">
        <v>0</v>
      </c>
      <c r="D23" s="7"/>
      <c r="E23" s="246"/>
      <c r="F23" s="246"/>
      <c r="G23" s="246"/>
      <c r="H23" s="83"/>
      <c r="I23" s="83"/>
      <c r="J23" s="83"/>
    </row>
    <row r="24" spans="1:10" ht="15.75" customHeight="1" x14ac:dyDescent="0.25">
      <c r="A24" s="78"/>
      <c r="B24" s="77" t="s">
        <v>565</v>
      </c>
      <c r="C24" s="122">
        <v>0</v>
      </c>
      <c r="D24" s="7"/>
      <c r="E24" s="246"/>
      <c r="F24" s="246"/>
      <c r="G24" s="246"/>
      <c r="H24" s="83"/>
      <c r="I24" s="83"/>
      <c r="J24" s="83"/>
    </row>
    <row r="25" spans="1:10" ht="15.75" customHeight="1" x14ac:dyDescent="0.25">
      <c r="A25" s="78"/>
      <c r="B25" s="77" t="s">
        <v>325</v>
      </c>
      <c r="C25" s="122">
        <v>0</v>
      </c>
      <c r="D25" s="7"/>
      <c r="E25" s="246"/>
      <c r="F25" s="246"/>
      <c r="G25" s="246"/>
      <c r="H25" s="83"/>
      <c r="I25" s="83"/>
      <c r="J25" s="83"/>
    </row>
    <row r="26" spans="1:10" ht="15.75" customHeight="1" x14ac:dyDescent="0.25">
      <c r="A26" s="78"/>
      <c r="B26" s="77" t="s">
        <v>326</v>
      </c>
      <c r="C26" s="123">
        <v>0</v>
      </c>
      <c r="D26" s="7"/>
      <c r="E26" s="246"/>
      <c r="F26" s="246"/>
      <c r="G26" s="246"/>
      <c r="H26" s="83"/>
      <c r="I26" s="83"/>
      <c r="J26" s="83"/>
    </row>
    <row r="27" spans="1:10" ht="15.75" customHeight="1" x14ac:dyDescent="0.25">
      <c r="A27" s="78"/>
      <c r="B27" s="77" t="s">
        <v>327</v>
      </c>
      <c r="C27" s="123">
        <v>0</v>
      </c>
      <c r="D27" s="7"/>
      <c r="E27" s="246"/>
      <c r="F27" s="246"/>
      <c r="G27" s="246"/>
      <c r="H27" s="83"/>
      <c r="I27" s="83"/>
      <c r="J27" s="83"/>
    </row>
    <row r="28" spans="1:10" ht="15.75" customHeight="1" x14ac:dyDescent="0.25">
      <c r="A28" s="78"/>
      <c r="B28" s="77" t="s">
        <v>328</v>
      </c>
      <c r="C28" s="123">
        <v>0</v>
      </c>
      <c r="D28" s="7"/>
      <c r="E28" s="246"/>
      <c r="F28" s="246"/>
      <c r="G28" s="246"/>
      <c r="H28" s="83"/>
      <c r="I28" s="83"/>
      <c r="J28" s="83"/>
    </row>
    <row r="29" spans="1:10" ht="15.75" customHeight="1" thickBot="1" x14ac:dyDescent="0.3">
      <c r="A29" s="294" t="s">
        <v>329</v>
      </c>
      <c r="B29" s="295"/>
      <c r="C29" s="124">
        <v>0</v>
      </c>
      <c r="D29" s="7"/>
      <c r="E29" s="246"/>
      <c r="F29" s="246"/>
      <c r="G29" s="246"/>
      <c r="H29" s="83"/>
      <c r="I29" s="83"/>
      <c r="J29" s="83"/>
    </row>
    <row r="30" spans="1:10" ht="15.75" customHeight="1" thickBot="1" x14ac:dyDescent="0.3">
      <c r="A30" s="291"/>
      <c r="B30" s="291"/>
      <c r="C30" s="72"/>
      <c r="D30" s="7"/>
      <c r="E30" s="246"/>
      <c r="F30" s="246"/>
      <c r="G30" s="246"/>
      <c r="H30" s="83"/>
      <c r="I30" s="83"/>
      <c r="J30" s="83"/>
    </row>
    <row r="31" spans="1:10" ht="15.75" customHeight="1" thickBot="1" x14ac:dyDescent="0.3">
      <c r="A31" s="292" t="s">
        <v>330</v>
      </c>
      <c r="B31" s="293"/>
      <c r="C31" s="244">
        <f>SUM(C32:C38)</f>
        <v>575095.69999999995</v>
      </c>
      <c r="D31" s="7"/>
      <c r="E31" s="246"/>
      <c r="F31" s="246"/>
      <c r="G31" s="246"/>
      <c r="H31" s="83"/>
      <c r="I31" s="83"/>
      <c r="J31" s="83"/>
    </row>
    <row r="32" spans="1:10" ht="15.75" customHeight="1" x14ac:dyDescent="0.25">
      <c r="A32" s="84"/>
      <c r="B32" s="74" t="s">
        <v>331</v>
      </c>
      <c r="C32" s="122">
        <v>0</v>
      </c>
      <c r="D32" s="7"/>
      <c r="E32" s="246"/>
      <c r="F32" s="246"/>
      <c r="G32" s="246"/>
      <c r="H32" s="83"/>
      <c r="I32" s="83"/>
      <c r="J32" s="83"/>
    </row>
    <row r="33" spans="1:10" ht="15.75" customHeight="1" x14ac:dyDescent="0.25">
      <c r="A33" s="78"/>
      <c r="B33" s="77" t="s">
        <v>96</v>
      </c>
      <c r="C33" s="123">
        <v>0</v>
      </c>
      <c r="D33" s="7"/>
      <c r="E33" s="246"/>
      <c r="F33" s="246"/>
      <c r="G33" s="246"/>
      <c r="H33" s="83"/>
      <c r="I33" s="83"/>
      <c r="J33" s="83"/>
    </row>
    <row r="34" spans="1:10" ht="15.75" customHeight="1" x14ac:dyDescent="0.25">
      <c r="A34" s="78"/>
      <c r="B34" s="77" t="s">
        <v>332</v>
      </c>
      <c r="C34" s="123">
        <v>0</v>
      </c>
      <c r="D34" s="7"/>
      <c r="E34" s="246"/>
      <c r="F34" s="246"/>
      <c r="G34" s="246"/>
      <c r="H34" s="83"/>
      <c r="I34" s="83"/>
      <c r="J34" s="83"/>
    </row>
    <row r="35" spans="1:10" x14ac:dyDescent="0.25">
      <c r="A35" s="78"/>
      <c r="B35" s="77" t="s">
        <v>333</v>
      </c>
      <c r="C35" s="123">
        <v>0</v>
      </c>
      <c r="D35" s="7"/>
      <c r="E35" s="246"/>
      <c r="F35" s="246"/>
      <c r="G35" s="246"/>
      <c r="H35" s="83"/>
      <c r="I35" s="83"/>
      <c r="J35" s="83"/>
    </row>
    <row r="36" spans="1:10" ht="15.75" customHeight="1" x14ac:dyDescent="0.25">
      <c r="A36" s="78"/>
      <c r="B36" s="77" t="s">
        <v>334</v>
      </c>
      <c r="C36" s="123">
        <v>0</v>
      </c>
      <c r="D36" s="7"/>
      <c r="E36" s="246"/>
      <c r="F36" s="246"/>
      <c r="G36" s="246"/>
      <c r="H36" s="83"/>
      <c r="I36" s="83"/>
      <c r="J36" s="83"/>
    </row>
    <row r="37" spans="1:10" ht="15.75" customHeight="1" x14ac:dyDescent="0.25">
      <c r="A37" s="78"/>
      <c r="B37" s="77" t="s">
        <v>97</v>
      </c>
      <c r="C37" s="123">
        <v>0</v>
      </c>
      <c r="D37" s="7"/>
      <c r="E37" s="246"/>
      <c r="F37" s="246"/>
      <c r="G37" s="246"/>
      <c r="H37" s="83"/>
      <c r="I37" s="83"/>
      <c r="J37" s="83"/>
    </row>
    <row r="38" spans="1:10" ht="15.75" customHeight="1" thickBot="1" x14ac:dyDescent="0.3">
      <c r="A38" s="294" t="s">
        <v>335</v>
      </c>
      <c r="B38" s="295"/>
      <c r="C38" s="124">
        <v>575095.69999999995</v>
      </c>
      <c r="D38" s="7"/>
      <c r="E38" s="246"/>
      <c r="F38" s="246"/>
      <c r="G38" s="246"/>
      <c r="H38" s="83"/>
      <c r="I38" s="83"/>
      <c r="J38" s="83"/>
    </row>
    <row r="39" spans="1:10" ht="15.75" customHeight="1" thickBot="1" x14ac:dyDescent="0.3">
      <c r="A39" s="291"/>
      <c r="B39" s="291"/>
      <c r="C39" s="72"/>
      <c r="D39" s="7"/>
      <c r="E39" s="246"/>
      <c r="F39" s="246"/>
      <c r="G39" s="246"/>
      <c r="H39" s="83"/>
      <c r="I39" s="83"/>
      <c r="J39" s="83"/>
    </row>
    <row r="40" spans="1:10" ht="15.75" customHeight="1" thickBot="1" x14ac:dyDescent="0.3">
      <c r="A40" s="248" t="s">
        <v>336</v>
      </c>
      <c r="B40" s="249"/>
      <c r="C40" s="244">
        <f>(C6-C8)+C31</f>
        <v>46191079.780000009</v>
      </c>
      <c r="D40" s="7"/>
      <c r="E40" s="246"/>
      <c r="F40" s="246"/>
      <c r="G40" s="246"/>
      <c r="H40" s="83"/>
      <c r="I40" s="83"/>
      <c r="J40" s="83"/>
    </row>
    <row r="41" spans="1:10" ht="15.75" customHeight="1" x14ac:dyDescent="0.25">
      <c r="A41" s="193"/>
      <c r="B41"/>
      <c r="C41"/>
      <c r="D41" s="7"/>
      <c r="E41" s="246"/>
      <c r="F41" s="246"/>
      <c r="G41" s="246"/>
      <c r="H41" s="83"/>
      <c r="I41" s="83"/>
      <c r="J41" s="83"/>
    </row>
    <row r="42" spans="1:10" ht="15.75" customHeight="1" x14ac:dyDescent="0.25">
      <c r="A42" s="85"/>
      <c r="B42"/>
      <c r="C42" s="264"/>
      <c r="D42" s="7"/>
      <c r="E42" s="246"/>
      <c r="F42" s="246"/>
      <c r="G42" s="246"/>
      <c r="H42" s="83"/>
      <c r="I42" s="83"/>
      <c r="J42" s="83"/>
    </row>
    <row r="43" spans="1:10" ht="15.75" customHeight="1" x14ac:dyDescent="0.25">
      <c r="A43" s="85"/>
      <c r="B43"/>
      <c r="C43" s="264"/>
      <c r="D43" s="7"/>
      <c r="E43" s="246"/>
      <c r="F43" s="246"/>
      <c r="G43" s="246"/>
      <c r="H43" s="83"/>
      <c r="I43" s="83"/>
      <c r="J43" s="83"/>
    </row>
    <row r="44" spans="1:10" ht="15.75" customHeight="1" x14ac:dyDescent="0.25">
      <c r="A44" s="80"/>
      <c r="B44"/>
      <c r="C44"/>
      <c r="D44" s="7"/>
      <c r="E44" s="246"/>
      <c r="F44" s="246"/>
      <c r="G44" s="246"/>
      <c r="H44" s="83"/>
      <c r="I44" s="83"/>
      <c r="J44" s="83"/>
    </row>
    <row r="45" spans="1:10" ht="15.75" customHeight="1" x14ac:dyDescent="0.25">
      <c r="A45" s="81"/>
      <c r="B45" s="81"/>
      <c r="C45" s="81"/>
      <c r="E45" s="246"/>
      <c r="F45" s="246"/>
      <c r="G45" s="246"/>
      <c r="H45" s="83"/>
      <c r="I45" s="83"/>
      <c r="J45" s="83"/>
    </row>
    <row r="46" spans="1:10" ht="15.75" customHeight="1" x14ac:dyDescent="0.25">
      <c r="A46" s="81"/>
      <c r="B46" s="81"/>
      <c r="C46" s="81"/>
      <c r="E46" s="246"/>
      <c r="F46" s="246"/>
      <c r="G46" s="246"/>
      <c r="H46" s="83"/>
      <c r="I46" s="83"/>
      <c r="J46" s="83"/>
    </row>
    <row r="47" spans="1:10" ht="15.75" customHeight="1" x14ac:dyDescent="0.25">
      <c r="A47" s="81"/>
      <c r="B47" s="81"/>
      <c r="C47" s="81"/>
      <c r="E47" s="246"/>
      <c r="F47" s="246"/>
      <c r="G47" s="246"/>
      <c r="H47" s="83"/>
      <c r="I47" s="83"/>
      <c r="J47" s="83"/>
    </row>
    <row r="48" spans="1:10" x14ac:dyDescent="0.25">
      <c r="E48" s="246"/>
      <c r="F48" s="246"/>
      <c r="G48" s="246"/>
      <c r="H48" s="83"/>
      <c r="I48" s="83"/>
      <c r="J48" s="83"/>
    </row>
    <row r="49" spans="3:3" x14ac:dyDescent="0.25">
      <c r="C49" s="82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workbookViewId="0">
      <selection activeCell="E8" sqref="E8"/>
    </sheetView>
  </sheetViews>
  <sheetFormatPr baseColWidth="10" defaultRowHeight="12" x14ac:dyDescent="0.2"/>
  <cols>
    <col min="1" max="1" width="1.140625" style="195" customWidth="1"/>
    <col min="2" max="3" width="3.7109375" style="196" customWidth="1"/>
    <col min="4" max="4" width="54.7109375" style="196" customWidth="1"/>
    <col min="5" max="10" width="15.7109375" style="196" customWidth="1"/>
    <col min="11" max="16384" width="11.42578125" style="196"/>
  </cols>
  <sheetData>
    <row r="1" spans="1:10" ht="15" x14ac:dyDescent="0.25">
      <c r="B1" s="318" t="s">
        <v>340</v>
      </c>
      <c r="C1" s="318"/>
      <c r="D1" s="318"/>
      <c r="E1" s="318"/>
      <c r="F1" s="318"/>
      <c r="G1" s="318"/>
      <c r="H1" s="318"/>
      <c r="I1" s="318"/>
      <c r="J1" s="318"/>
    </row>
    <row r="2" spans="1:10" ht="15" x14ac:dyDescent="0.25">
      <c r="B2" s="318" t="s">
        <v>103</v>
      </c>
      <c r="C2" s="318"/>
      <c r="D2" s="318"/>
      <c r="E2" s="318"/>
      <c r="F2" s="318"/>
      <c r="G2" s="318"/>
      <c r="H2" s="318"/>
      <c r="I2" s="318"/>
      <c r="J2" s="318"/>
    </row>
    <row r="3" spans="1:10" ht="15" x14ac:dyDescent="0.25">
      <c r="B3" s="318" t="s">
        <v>573</v>
      </c>
      <c r="C3" s="318"/>
      <c r="D3" s="318"/>
      <c r="E3" s="318"/>
      <c r="F3" s="318"/>
      <c r="G3" s="318"/>
      <c r="H3" s="318"/>
      <c r="I3" s="318"/>
      <c r="J3" s="318"/>
    </row>
    <row r="4" spans="1:10" ht="15" x14ac:dyDescent="0.25">
      <c r="B4" s="194"/>
      <c r="C4" s="194"/>
      <c r="D4" s="194"/>
      <c r="E4" s="194"/>
      <c r="F4" s="194"/>
      <c r="G4" s="194"/>
      <c r="H4" s="194"/>
      <c r="I4" s="194"/>
      <c r="J4" s="194"/>
    </row>
    <row r="5" spans="1:10" ht="15" x14ac:dyDescent="0.25">
      <c r="B5" s="194"/>
      <c r="C5" s="194"/>
      <c r="D5" s="194"/>
      <c r="E5" s="194"/>
      <c r="F5" s="194"/>
      <c r="G5" s="194"/>
      <c r="H5" s="194"/>
      <c r="I5" s="194"/>
      <c r="J5" s="194"/>
    </row>
    <row r="6" spans="1:10" s="195" customFormat="1" x14ac:dyDescent="0.2">
      <c r="A6" s="197"/>
      <c r="B6" s="197"/>
      <c r="C6" s="197"/>
      <c r="D6" s="197"/>
      <c r="F6" s="198"/>
      <c r="G6" s="198"/>
      <c r="H6" s="198"/>
      <c r="I6" s="198"/>
      <c r="J6" s="198"/>
    </row>
    <row r="7" spans="1:10" ht="12" customHeight="1" x14ac:dyDescent="0.2">
      <c r="A7" s="199"/>
      <c r="B7" s="312" t="s">
        <v>104</v>
      </c>
      <c r="C7" s="312"/>
      <c r="D7" s="312"/>
      <c r="E7" s="312" t="s">
        <v>105</v>
      </c>
      <c r="F7" s="312"/>
      <c r="G7" s="312"/>
      <c r="H7" s="312"/>
      <c r="I7" s="312"/>
      <c r="J7" s="311" t="s">
        <v>106</v>
      </c>
    </row>
    <row r="8" spans="1:10" ht="24" x14ac:dyDescent="0.2">
      <c r="A8" s="197"/>
      <c r="B8" s="312"/>
      <c r="C8" s="312"/>
      <c r="D8" s="312"/>
      <c r="E8" s="200" t="s">
        <v>107</v>
      </c>
      <c r="F8" s="201" t="s">
        <v>108</v>
      </c>
      <c r="G8" s="200" t="s">
        <v>109</v>
      </c>
      <c r="H8" s="200" t="s">
        <v>110</v>
      </c>
      <c r="I8" s="200" t="s">
        <v>111</v>
      </c>
      <c r="J8" s="311"/>
    </row>
    <row r="9" spans="1:10" ht="12" customHeight="1" x14ac:dyDescent="0.2">
      <c r="A9" s="197"/>
      <c r="B9" s="312"/>
      <c r="C9" s="312"/>
      <c r="D9" s="312"/>
      <c r="E9" s="200" t="s">
        <v>112</v>
      </c>
      <c r="F9" s="200" t="s">
        <v>113</v>
      </c>
      <c r="G9" s="200" t="s">
        <v>114</v>
      </c>
      <c r="H9" s="200" t="s">
        <v>115</v>
      </c>
      <c r="I9" s="200" t="s">
        <v>116</v>
      </c>
      <c r="J9" s="200" t="s">
        <v>124</v>
      </c>
    </row>
    <row r="10" spans="1:10" ht="12" customHeight="1" x14ac:dyDescent="0.2">
      <c r="A10" s="202"/>
      <c r="B10" s="203"/>
      <c r="C10" s="204"/>
      <c r="D10" s="205"/>
      <c r="E10" s="206"/>
      <c r="F10" s="207"/>
      <c r="G10" s="207"/>
      <c r="H10" s="207"/>
      <c r="I10" s="207"/>
      <c r="J10" s="207"/>
    </row>
    <row r="11" spans="1:10" ht="12" customHeight="1" x14ac:dyDescent="0.2">
      <c r="A11" s="202"/>
      <c r="B11" s="313" t="s">
        <v>75</v>
      </c>
      <c r="C11" s="302"/>
      <c r="D11" s="303"/>
      <c r="E11" s="208">
        <v>0</v>
      </c>
      <c r="F11" s="208">
        <v>0</v>
      </c>
      <c r="G11" s="208">
        <f>+E11+F11</f>
        <v>0</v>
      </c>
      <c r="H11" s="208">
        <v>0</v>
      </c>
      <c r="I11" s="208">
        <v>0</v>
      </c>
      <c r="J11" s="208">
        <f>+I11-E11</f>
        <v>0</v>
      </c>
    </row>
    <row r="12" spans="1:10" ht="12" customHeight="1" x14ac:dyDescent="0.2">
      <c r="A12" s="202"/>
      <c r="B12" s="313" t="s">
        <v>102</v>
      </c>
      <c r="C12" s="302"/>
      <c r="D12" s="303"/>
      <c r="E12" s="208">
        <v>0</v>
      </c>
      <c r="F12" s="208">
        <v>0</v>
      </c>
      <c r="G12" s="208">
        <f t="shared" ref="G12:G20" si="0">+E12+F12</f>
        <v>0</v>
      </c>
      <c r="H12" s="208">
        <v>0</v>
      </c>
      <c r="I12" s="208">
        <v>0</v>
      </c>
      <c r="J12" s="208">
        <f t="shared" ref="J12:J20" si="1">+I12-E12</f>
        <v>0</v>
      </c>
    </row>
    <row r="13" spans="1:10" ht="12" customHeight="1" x14ac:dyDescent="0.2">
      <c r="A13" s="202"/>
      <c r="B13" s="313" t="s">
        <v>77</v>
      </c>
      <c r="C13" s="302"/>
      <c r="D13" s="303"/>
      <c r="E13" s="208">
        <v>0</v>
      </c>
      <c r="F13" s="208">
        <v>0</v>
      </c>
      <c r="G13" s="208">
        <f t="shared" si="0"/>
        <v>0</v>
      </c>
      <c r="H13" s="208">
        <v>0</v>
      </c>
      <c r="I13" s="208">
        <v>0</v>
      </c>
      <c r="J13" s="208">
        <f t="shared" si="1"/>
        <v>0</v>
      </c>
    </row>
    <row r="14" spans="1:10" ht="12" customHeight="1" x14ac:dyDescent="0.2">
      <c r="A14" s="202"/>
      <c r="B14" s="313" t="s">
        <v>79</v>
      </c>
      <c r="C14" s="302"/>
      <c r="D14" s="303"/>
      <c r="E14" s="208">
        <v>2635000</v>
      </c>
      <c r="F14" s="208">
        <v>0</v>
      </c>
      <c r="G14" s="208">
        <f t="shared" si="0"/>
        <v>2635000</v>
      </c>
      <c r="H14" s="218">
        <v>2999800.19</v>
      </c>
      <c r="I14" s="218">
        <v>2999800.19</v>
      </c>
      <c r="J14" s="208">
        <f t="shared" si="1"/>
        <v>364800.18999999994</v>
      </c>
    </row>
    <row r="15" spans="1:10" ht="12" customHeight="1" x14ac:dyDescent="0.2">
      <c r="A15" s="202"/>
      <c r="B15" s="313" t="s">
        <v>117</v>
      </c>
      <c r="C15" s="302"/>
      <c r="D15" s="303"/>
      <c r="E15" s="209">
        <v>21667553.960000001</v>
      </c>
      <c r="F15" s="208">
        <v>0</v>
      </c>
      <c r="G15" s="208">
        <f t="shared" si="0"/>
        <v>21667553.960000001</v>
      </c>
      <c r="H15" s="218">
        <v>26889600.460000001</v>
      </c>
      <c r="I15" s="218">
        <v>26889600.460000001</v>
      </c>
      <c r="J15" s="208">
        <f t="shared" si="1"/>
        <v>5222046.5</v>
      </c>
    </row>
    <row r="16" spans="1:10" ht="12" customHeight="1" x14ac:dyDescent="0.2">
      <c r="A16" s="202"/>
      <c r="B16" s="313" t="s">
        <v>118</v>
      </c>
      <c r="C16" s="302"/>
      <c r="D16" s="303"/>
      <c r="E16" s="209">
        <v>10579400</v>
      </c>
      <c r="F16" s="208">
        <v>0</v>
      </c>
      <c r="G16" s="209">
        <f t="shared" si="0"/>
        <v>10579400</v>
      </c>
      <c r="H16" s="218">
        <v>5975901.1699999999</v>
      </c>
      <c r="I16" s="218">
        <v>5975901.1699999999</v>
      </c>
      <c r="J16" s="208">
        <f>+I16-E16</f>
        <v>-4603498.83</v>
      </c>
    </row>
    <row r="17" spans="1:10" s="195" customFormat="1" x14ac:dyDescent="0.2">
      <c r="A17" s="202"/>
      <c r="B17" s="313" t="s">
        <v>546</v>
      </c>
      <c r="C17" s="302"/>
      <c r="D17" s="303"/>
      <c r="E17" s="209">
        <v>2107364.33</v>
      </c>
      <c r="F17" s="208">
        <v>0</v>
      </c>
      <c r="G17" s="209">
        <f t="shared" si="0"/>
        <v>2107364.33</v>
      </c>
      <c r="H17" s="218">
        <v>1426467.13</v>
      </c>
      <c r="I17" s="218">
        <v>1426467.13</v>
      </c>
      <c r="J17" s="208">
        <f>+I17-E17</f>
        <v>-680897.20000000019</v>
      </c>
    </row>
    <row r="18" spans="1:10" ht="30" customHeight="1" x14ac:dyDescent="0.2">
      <c r="A18" s="202"/>
      <c r="B18" s="313" t="s">
        <v>547</v>
      </c>
      <c r="C18" s="302"/>
      <c r="D18" s="303"/>
      <c r="E18" s="209">
        <v>0</v>
      </c>
      <c r="F18" s="208">
        <v>0</v>
      </c>
      <c r="G18" s="209">
        <f t="shared" si="0"/>
        <v>0</v>
      </c>
      <c r="H18" s="209">
        <v>0</v>
      </c>
      <c r="I18" s="209">
        <v>0</v>
      </c>
      <c r="J18" s="208">
        <f t="shared" si="1"/>
        <v>0</v>
      </c>
    </row>
    <row r="19" spans="1:10" s="195" customFormat="1" ht="24" customHeight="1" x14ac:dyDescent="0.2">
      <c r="A19" s="202"/>
      <c r="B19" s="313" t="s">
        <v>536</v>
      </c>
      <c r="C19" s="302"/>
      <c r="D19" s="303"/>
      <c r="E19" s="209">
        <v>0</v>
      </c>
      <c r="F19" s="208">
        <v>0</v>
      </c>
      <c r="G19" s="209">
        <f t="shared" si="0"/>
        <v>0</v>
      </c>
      <c r="H19" s="209">
        <v>0</v>
      </c>
      <c r="I19" s="209">
        <v>0</v>
      </c>
      <c r="J19" s="209">
        <f t="shared" si="1"/>
        <v>0</v>
      </c>
    </row>
    <row r="20" spans="1:10" s="195" customFormat="1" ht="12" customHeight="1" x14ac:dyDescent="0.2">
      <c r="A20" s="202"/>
      <c r="B20" s="313" t="s">
        <v>120</v>
      </c>
      <c r="C20" s="302"/>
      <c r="D20" s="303"/>
      <c r="E20" s="208">
        <v>0</v>
      </c>
      <c r="F20" s="208">
        <v>0</v>
      </c>
      <c r="G20" s="208">
        <f t="shared" si="0"/>
        <v>0</v>
      </c>
      <c r="H20" s="208">
        <v>0</v>
      </c>
      <c r="I20" s="208">
        <v>0</v>
      </c>
      <c r="J20" s="208">
        <f t="shared" si="1"/>
        <v>0</v>
      </c>
    </row>
    <row r="21" spans="1:10" ht="12" customHeight="1" x14ac:dyDescent="0.2">
      <c r="A21" s="202"/>
      <c r="B21" s="210"/>
      <c r="C21" s="211"/>
      <c r="D21" s="212"/>
      <c r="E21" s="213"/>
      <c r="F21" s="214"/>
      <c r="G21" s="214"/>
      <c r="H21" s="214"/>
      <c r="I21" s="214"/>
      <c r="J21" s="214"/>
    </row>
    <row r="22" spans="1:10" ht="12" customHeight="1" x14ac:dyDescent="0.2">
      <c r="A22" s="197"/>
      <c r="B22" s="215"/>
      <c r="C22" s="216"/>
      <c r="D22" s="217" t="s">
        <v>121</v>
      </c>
      <c r="E22" s="218">
        <f>SUM(E11+E12+E13+E14+E15+E16+E17+E18+E19+E20)</f>
        <v>36989318.289999999</v>
      </c>
      <c r="F22" s="218">
        <f>SUM(F11+F12+F13+F14+F15+F16+F17+F18+F19+F20)</f>
        <v>0</v>
      </c>
      <c r="G22" s="218">
        <f>SUM(G11+G12+G13+G14+G15+G16+G17+G18+G19+G20)</f>
        <v>36989318.289999999</v>
      </c>
      <c r="H22" s="218">
        <f>SUM(H11+H12+H13+H14+H15+H16+H17+H18+H19+H20)</f>
        <v>37291768.950000003</v>
      </c>
      <c r="I22" s="218">
        <f>SUM(I11+I12+I13+I14+I15+I16+I17+I18+I19+I20)</f>
        <v>37291768.950000003</v>
      </c>
      <c r="J22" s="314">
        <f>SUM(J14,J15,J16,J19,J17)</f>
        <v>302450.65999999922</v>
      </c>
    </row>
    <row r="23" spans="1:10" ht="12" customHeight="1" x14ac:dyDescent="0.2">
      <c r="A23" s="202"/>
      <c r="B23" s="219"/>
      <c r="C23" s="219"/>
      <c r="D23" s="219"/>
      <c r="E23" s="219"/>
      <c r="F23" s="219"/>
      <c r="G23" s="219"/>
      <c r="H23" s="316" t="s">
        <v>282</v>
      </c>
      <c r="I23" s="317"/>
      <c r="J23" s="315"/>
    </row>
    <row r="24" spans="1:10" ht="12" customHeight="1" x14ac:dyDescent="0.2">
      <c r="A24" s="197"/>
      <c r="B24" s="197"/>
      <c r="C24" s="197"/>
      <c r="D24" s="197"/>
      <c r="E24" s="198"/>
      <c r="F24" s="198"/>
      <c r="G24" s="198"/>
      <c r="H24" s="198"/>
      <c r="I24" s="198"/>
      <c r="J24" s="198"/>
    </row>
    <row r="25" spans="1:10" ht="12" customHeight="1" x14ac:dyDescent="0.2">
      <c r="A25" s="197"/>
      <c r="B25" s="311" t="s">
        <v>122</v>
      </c>
      <c r="C25" s="311"/>
      <c r="D25" s="311"/>
      <c r="E25" s="312" t="s">
        <v>105</v>
      </c>
      <c r="F25" s="312"/>
      <c r="G25" s="312"/>
      <c r="H25" s="312"/>
      <c r="I25" s="312"/>
      <c r="J25" s="311" t="s">
        <v>106</v>
      </c>
    </row>
    <row r="26" spans="1:10" ht="24" x14ac:dyDescent="0.2">
      <c r="A26" s="197"/>
      <c r="B26" s="311"/>
      <c r="C26" s="311"/>
      <c r="D26" s="311"/>
      <c r="E26" s="200" t="s">
        <v>107</v>
      </c>
      <c r="F26" s="201" t="s">
        <v>108</v>
      </c>
      <c r="G26" s="200" t="s">
        <v>109</v>
      </c>
      <c r="H26" s="200" t="s">
        <v>110</v>
      </c>
      <c r="I26" s="200" t="s">
        <v>111</v>
      </c>
      <c r="J26" s="311"/>
    </row>
    <row r="27" spans="1:10" ht="12" customHeight="1" x14ac:dyDescent="0.2">
      <c r="A27" s="197"/>
      <c r="B27" s="311"/>
      <c r="C27" s="311"/>
      <c r="D27" s="311"/>
      <c r="E27" s="200" t="s">
        <v>112</v>
      </c>
      <c r="F27" s="200" t="s">
        <v>113</v>
      </c>
      <c r="G27" s="200" t="s">
        <v>114</v>
      </c>
      <c r="H27" s="200" t="s">
        <v>115</v>
      </c>
      <c r="I27" s="200" t="s">
        <v>116</v>
      </c>
      <c r="J27" s="200" t="s">
        <v>124</v>
      </c>
    </row>
    <row r="28" spans="1:10" ht="12" customHeight="1" x14ac:dyDescent="0.2">
      <c r="A28" s="202"/>
      <c r="B28" s="203"/>
      <c r="C28" s="204"/>
      <c r="D28" s="205"/>
      <c r="E28" s="207"/>
      <c r="F28" s="207"/>
      <c r="G28" s="207"/>
      <c r="H28" s="207"/>
      <c r="I28" s="207"/>
      <c r="J28" s="207"/>
    </row>
    <row r="29" spans="1:10" ht="12" customHeight="1" x14ac:dyDescent="0.2">
      <c r="A29" s="202"/>
      <c r="B29" s="220" t="s">
        <v>537</v>
      </c>
      <c r="C29" s="221"/>
      <c r="D29" s="222"/>
      <c r="E29" s="223">
        <f t="shared" ref="E29:J29" si="2">+E30+E32+E33+E34+E35+E36+E37</f>
        <v>34881953.960000001</v>
      </c>
      <c r="F29" s="223">
        <f t="shared" si="2"/>
        <v>0</v>
      </c>
      <c r="G29" s="223">
        <f t="shared" si="2"/>
        <v>34881953.960000001</v>
      </c>
      <c r="H29" s="223">
        <f t="shared" si="2"/>
        <v>35865301.82</v>
      </c>
      <c r="I29" s="223">
        <f t="shared" si="2"/>
        <v>35865301.82</v>
      </c>
      <c r="J29" s="223">
        <f t="shared" si="2"/>
        <v>983347.8599999994</v>
      </c>
    </row>
    <row r="30" spans="1:10" ht="12" customHeight="1" x14ac:dyDescent="0.2">
      <c r="A30" s="202"/>
      <c r="B30" s="224"/>
      <c r="C30" s="302" t="s">
        <v>75</v>
      </c>
      <c r="D30" s="303"/>
      <c r="E30" s="208">
        <v>0</v>
      </c>
      <c r="F30" s="208">
        <v>0</v>
      </c>
      <c r="G30" s="208">
        <f>+E30+F30</f>
        <v>0</v>
      </c>
      <c r="H30" s="208">
        <v>0</v>
      </c>
      <c r="I30" s="208">
        <v>0</v>
      </c>
      <c r="J30" s="208">
        <f>+I30-E30</f>
        <v>0</v>
      </c>
    </row>
    <row r="31" spans="1:10" ht="12" customHeight="1" x14ac:dyDescent="0.2">
      <c r="A31" s="202"/>
      <c r="B31" s="224"/>
      <c r="C31" s="302" t="s">
        <v>538</v>
      </c>
      <c r="D31" s="303"/>
      <c r="E31" s="208"/>
      <c r="F31" s="208"/>
      <c r="G31" s="208"/>
      <c r="H31" s="208"/>
      <c r="I31" s="208"/>
      <c r="J31" s="208"/>
    </row>
    <row r="32" spans="1:10" ht="12" customHeight="1" x14ac:dyDescent="0.2">
      <c r="A32" s="202"/>
      <c r="B32" s="224"/>
      <c r="C32" s="302" t="s">
        <v>77</v>
      </c>
      <c r="D32" s="303"/>
      <c r="E32" s="208">
        <v>0</v>
      </c>
      <c r="F32" s="208">
        <v>0</v>
      </c>
      <c r="G32" s="208">
        <f t="shared" ref="G32:G43" si="3">+E32+F32</f>
        <v>0</v>
      </c>
      <c r="H32" s="208">
        <v>0</v>
      </c>
      <c r="I32" s="208">
        <v>0</v>
      </c>
      <c r="J32" s="208">
        <f t="shared" ref="J32:J46" si="4">+I32-E32</f>
        <v>0</v>
      </c>
    </row>
    <row r="33" spans="1:10" ht="12" customHeight="1" x14ac:dyDescent="0.2">
      <c r="A33" s="202"/>
      <c r="B33" s="224"/>
      <c r="C33" s="302" t="s">
        <v>79</v>
      </c>
      <c r="D33" s="303"/>
      <c r="E33" s="208">
        <f>E14</f>
        <v>2635000</v>
      </c>
      <c r="F33" s="208">
        <f>F14</f>
        <v>0</v>
      </c>
      <c r="G33" s="208">
        <f t="shared" si="3"/>
        <v>2635000</v>
      </c>
      <c r="H33" s="208">
        <f t="shared" ref="H33:I35" si="5">H14</f>
        <v>2999800.19</v>
      </c>
      <c r="I33" s="208">
        <f t="shared" si="5"/>
        <v>2999800.19</v>
      </c>
      <c r="J33" s="208">
        <f t="shared" si="4"/>
        <v>364800.18999999994</v>
      </c>
    </row>
    <row r="34" spans="1:10" ht="12" customHeight="1" x14ac:dyDescent="0.2">
      <c r="A34" s="202"/>
      <c r="B34" s="224"/>
      <c r="C34" s="302" t="s">
        <v>539</v>
      </c>
      <c r="D34" s="303"/>
      <c r="E34" s="208">
        <f>E15</f>
        <v>21667553.960000001</v>
      </c>
      <c r="F34" s="208">
        <v>0</v>
      </c>
      <c r="G34" s="209">
        <f t="shared" si="3"/>
        <v>21667553.960000001</v>
      </c>
      <c r="H34" s="208">
        <f t="shared" si="5"/>
        <v>26889600.460000001</v>
      </c>
      <c r="I34" s="208">
        <f t="shared" si="5"/>
        <v>26889600.460000001</v>
      </c>
      <c r="J34" s="209">
        <f t="shared" si="4"/>
        <v>5222046.5</v>
      </c>
    </row>
    <row r="35" spans="1:10" ht="12" customHeight="1" x14ac:dyDescent="0.2">
      <c r="A35" s="202"/>
      <c r="B35" s="224"/>
      <c r="C35" s="302" t="s">
        <v>540</v>
      </c>
      <c r="D35" s="303"/>
      <c r="E35" s="208">
        <f>E16</f>
        <v>10579400</v>
      </c>
      <c r="F35" s="208">
        <f>F16</f>
        <v>0</v>
      </c>
      <c r="G35" s="209">
        <f t="shared" si="3"/>
        <v>10579400</v>
      </c>
      <c r="H35" s="208">
        <f t="shared" si="5"/>
        <v>5975901.1699999999</v>
      </c>
      <c r="I35" s="208">
        <f t="shared" si="5"/>
        <v>5975901.1699999999</v>
      </c>
      <c r="J35" s="208">
        <f t="shared" si="4"/>
        <v>-4603498.83</v>
      </c>
    </row>
    <row r="36" spans="1:10" s="195" customFormat="1" ht="30.75" customHeight="1" x14ac:dyDescent="0.2">
      <c r="A36" s="202"/>
      <c r="B36" s="224"/>
      <c r="C36" s="302" t="s">
        <v>547</v>
      </c>
      <c r="D36" s="303"/>
      <c r="E36" s="208">
        <v>0</v>
      </c>
      <c r="F36" s="208">
        <v>0</v>
      </c>
      <c r="G36" s="208">
        <f t="shared" si="3"/>
        <v>0</v>
      </c>
      <c r="H36" s="208">
        <v>0</v>
      </c>
      <c r="I36" s="208">
        <v>0</v>
      </c>
      <c r="J36" s="208">
        <f t="shared" si="4"/>
        <v>0</v>
      </c>
    </row>
    <row r="37" spans="1:10" s="195" customFormat="1" ht="12" customHeight="1" x14ac:dyDescent="0.2">
      <c r="A37" s="202"/>
      <c r="B37" s="224"/>
      <c r="C37" s="302" t="s">
        <v>119</v>
      </c>
      <c r="D37" s="303"/>
      <c r="E37" s="209">
        <v>0</v>
      </c>
      <c r="F37" s="209">
        <f>F19</f>
        <v>0</v>
      </c>
      <c r="G37" s="209">
        <f t="shared" si="3"/>
        <v>0</v>
      </c>
      <c r="H37" s="209">
        <f>H19</f>
        <v>0</v>
      </c>
      <c r="I37" s="209">
        <f>I19</f>
        <v>0</v>
      </c>
      <c r="J37" s="209">
        <f t="shared" si="4"/>
        <v>0</v>
      </c>
    </row>
    <row r="38" spans="1:10" ht="12" customHeight="1" x14ac:dyDescent="0.2">
      <c r="A38" s="202"/>
      <c r="B38" s="224"/>
      <c r="C38" s="225"/>
      <c r="D38" s="226"/>
      <c r="E38" s="208"/>
      <c r="F38" s="208"/>
      <c r="G38" s="227"/>
      <c r="H38" s="208"/>
      <c r="I38" s="208"/>
      <c r="J38" s="208"/>
    </row>
    <row r="39" spans="1:10" ht="40.5" customHeight="1" x14ac:dyDescent="0.2">
      <c r="A39" s="202"/>
      <c r="B39" s="308" t="s">
        <v>548</v>
      </c>
      <c r="C39" s="309"/>
      <c r="D39" s="310"/>
      <c r="E39" s="223">
        <f>+E40+E42+E43</f>
        <v>2107364.33</v>
      </c>
      <c r="F39" s="223">
        <f>+F40+F42+F43</f>
        <v>0</v>
      </c>
      <c r="G39" s="223">
        <f>+G40+G42+G43</f>
        <v>2107364.33</v>
      </c>
      <c r="H39" s="223">
        <f>+H40+H42+H43</f>
        <v>1426467.13</v>
      </c>
      <c r="I39" s="223">
        <f>+I40+I42+I43</f>
        <v>1426467.13</v>
      </c>
      <c r="J39" s="223">
        <f t="shared" si="4"/>
        <v>-680897.20000000019</v>
      </c>
    </row>
    <row r="40" spans="1:10" ht="12" customHeight="1" x14ac:dyDescent="0.2">
      <c r="A40" s="202"/>
      <c r="B40" s="220"/>
      <c r="C40" s="302" t="s">
        <v>102</v>
      </c>
      <c r="D40" s="303"/>
      <c r="E40" s="208">
        <v>0</v>
      </c>
      <c r="F40" s="208">
        <v>0</v>
      </c>
      <c r="G40" s="208">
        <f t="shared" si="3"/>
        <v>0</v>
      </c>
      <c r="H40" s="208">
        <v>0</v>
      </c>
      <c r="I40" s="208">
        <v>0</v>
      </c>
      <c r="J40" s="223">
        <f t="shared" si="4"/>
        <v>0</v>
      </c>
    </row>
    <row r="41" spans="1:10" ht="12" customHeight="1" x14ac:dyDescent="0.2">
      <c r="A41" s="202"/>
      <c r="B41" s="220"/>
      <c r="C41" s="302" t="s">
        <v>539</v>
      </c>
      <c r="D41" s="303"/>
      <c r="E41" s="208"/>
      <c r="F41" s="208"/>
      <c r="G41" s="208"/>
      <c r="H41" s="208"/>
      <c r="I41" s="208"/>
      <c r="J41" s="208"/>
    </row>
    <row r="42" spans="1:10" x14ac:dyDescent="0.2">
      <c r="A42" s="202"/>
      <c r="B42" s="224"/>
      <c r="C42" s="302" t="s">
        <v>549</v>
      </c>
      <c r="D42" s="303"/>
      <c r="E42" s="209">
        <f>E17</f>
        <v>2107364.33</v>
      </c>
      <c r="F42" s="208">
        <v>0</v>
      </c>
      <c r="G42" s="209">
        <f t="shared" si="3"/>
        <v>2107364.33</v>
      </c>
      <c r="H42" s="209">
        <f>H17</f>
        <v>1426467.13</v>
      </c>
      <c r="I42" s="209">
        <f>I17</f>
        <v>1426467.13</v>
      </c>
      <c r="J42" s="223">
        <f t="shared" si="4"/>
        <v>-680897.20000000019</v>
      </c>
    </row>
    <row r="43" spans="1:10" ht="25.5" customHeight="1" x14ac:dyDescent="0.2">
      <c r="A43" s="202"/>
      <c r="B43" s="224"/>
      <c r="C43" s="302" t="s">
        <v>536</v>
      </c>
      <c r="D43" s="303"/>
      <c r="E43" s="209">
        <f t="shared" ref="E43" si="6">E19</f>
        <v>0</v>
      </c>
      <c r="F43" s="209">
        <v>0</v>
      </c>
      <c r="G43" s="209">
        <f t="shared" si="3"/>
        <v>0</v>
      </c>
      <c r="H43" s="209">
        <f t="shared" ref="H43:I43" si="7">H19</f>
        <v>0</v>
      </c>
      <c r="I43" s="209">
        <f t="shared" si="7"/>
        <v>0</v>
      </c>
      <c r="J43" s="223">
        <f t="shared" si="4"/>
        <v>0</v>
      </c>
    </row>
    <row r="44" spans="1:10" s="232" customFormat="1" ht="12" customHeight="1" x14ac:dyDescent="0.2">
      <c r="A44" s="197"/>
      <c r="B44" s="228"/>
      <c r="C44" s="229"/>
      <c r="D44" s="230"/>
      <c r="E44" s="231"/>
      <c r="F44" s="231"/>
      <c r="G44" s="231"/>
      <c r="H44" s="231"/>
      <c r="I44" s="231"/>
      <c r="J44" s="231"/>
    </row>
    <row r="45" spans="1:10" ht="12" customHeight="1" x14ac:dyDescent="0.2">
      <c r="A45" s="202"/>
      <c r="B45" s="220" t="s">
        <v>123</v>
      </c>
      <c r="C45" s="233"/>
      <c r="D45" s="226"/>
      <c r="E45" s="234">
        <f>+E46</f>
        <v>0</v>
      </c>
      <c r="F45" s="234">
        <f>+F46</f>
        <v>0</v>
      </c>
      <c r="G45" s="234">
        <f>+G46</f>
        <v>0</v>
      </c>
      <c r="H45" s="234">
        <f>+H46</f>
        <v>0</v>
      </c>
      <c r="I45" s="234">
        <f>+I46</f>
        <v>0</v>
      </c>
      <c r="J45" s="234">
        <f t="shared" si="4"/>
        <v>0</v>
      </c>
    </row>
    <row r="46" spans="1:10" ht="12" customHeight="1" x14ac:dyDescent="0.2">
      <c r="A46" s="202"/>
      <c r="B46" s="224"/>
      <c r="C46" s="302" t="s">
        <v>120</v>
      </c>
      <c r="D46" s="303"/>
      <c r="E46" s="208">
        <v>0</v>
      </c>
      <c r="F46" s="208">
        <v>0</v>
      </c>
      <c r="G46" s="208">
        <f>+E46+F46</f>
        <v>0</v>
      </c>
      <c r="H46" s="208">
        <v>0</v>
      </c>
      <c r="I46" s="208">
        <v>0</v>
      </c>
      <c r="J46" s="208">
        <f t="shared" si="4"/>
        <v>0</v>
      </c>
    </row>
    <row r="47" spans="1:10" ht="12" customHeight="1" x14ac:dyDescent="0.2">
      <c r="A47" s="202"/>
      <c r="B47" s="210"/>
      <c r="C47" s="211"/>
      <c r="D47" s="212"/>
      <c r="E47" s="235"/>
      <c r="F47" s="235"/>
      <c r="G47" s="235"/>
      <c r="H47" s="235"/>
      <c r="I47" s="235"/>
      <c r="J47" s="235"/>
    </row>
    <row r="48" spans="1:10" ht="12" customHeight="1" x14ac:dyDescent="0.2">
      <c r="A48" s="197"/>
      <c r="B48" s="215"/>
      <c r="C48" s="216"/>
      <c r="D48" s="236" t="s">
        <v>121</v>
      </c>
      <c r="E48" s="237">
        <f>+E30+E32+E33+E34+E35+E36+E37+E39+E45</f>
        <v>36989318.289999999</v>
      </c>
      <c r="F48" s="237">
        <f>+F30+F32+F33+F34+F35+F36+F37+F39+F45</f>
        <v>0</v>
      </c>
      <c r="G48" s="237">
        <f>+G30+G32+G33+G34+G35+G36+G37+G39+G45</f>
        <v>36989318.289999999</v>
      </c>
      <c r="H48" s="237">
        <f>+H30+H32+H33+H34+H35+H36+H37+H39+H45</f>
        <v>37291768.950000003</v>
      </c>
      <c r="I48" s="237">
        <f>+I30+I32+I33+I34+I35+I36+I37+I39+I45</f>
        <v>37291768.950000003</v>
      </c>
      <c r="J48" s="304">
        <f>+J29+J39+J45</f>
        <v>302450.65999999922</v>
      </c>
    </row>
    <row r="49" spans="1:10" ht="12" customHeight="1" x14ac:dyDescent="0.2">
      <c r="A49" s="202"/>
      <c r="B49" s="219"/>
      <c r="C49" s="219"/>
      <c r="D49" s="219"/>
      <c r="E49" s="238"/>
      <c r="F49" s="238"/>
      <c r="G49" s="238"/>
      <c r="H49" s="306" t="s">
        <v>282</v>
      </c>
      <c r="I49" s="307"/>
      <c r="J49" s="305"/>
    </row>
    <row r="50" spans="1:10" x14ac:dyDescent="0.2">
      <c r="B50" s="195" t="s">
        <v>541</v>
      </c>
      <c r="C50" s="195"/>
      <c r="D50" s="195"/>
      <c r="E50" s="195"/>
      <c r="F50" s="195"/>
      <c r="G50" s="195"/>
      <c r="H50" s="195"/>
      <c r="I50" s="195"/>
      <c r="J50" s="195"/>
    </row>
    <row r="51" spans="1:10" ht="13.5" x14ac:dyDescent="0.2">
      <c r="B51" s="195" t="s">
        <v>542</v>
      </c>
      <c r="C51" s="195"/>
      <c r="D51" s="195"/>
      <c r="E51" s="195"/>
      <c r="F51" s="195"/>
      <c r="G51" s="195"/>
      <c r="H51" s="195"/>
      <c r="I51" s="195"/>
      <c r="J51" s="195"/>
    </row>
    <row r="52" spans="1:10" ht="26.25" customHeight="1" x14ac:dyDescent="0.2">
      <c r="B52" s="301" t="s">
        <v>550</v>
      </c>
      <c r="C52" s="301"/>
      <c r="D52" s="301"/>
      <c r="E52" s="301"/>
      <c r="F52" s="301"/>
      <c r="G52" s="301"/>
      <c r="H52" s="301"/>
      <c r="I52" s="301"/>
      <c r="J52" s="301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7" sqref="B7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21"/>
      <c r="C2" s="321"/>
      <c r="D2" s="321"/>
      <c r="E2" s="321"/>
      <c r="F2" s="321"/>
      <c r="G2" s="321"/>
      <c r="H2" s="321"/>
      <c r="I2" s="321"/>
    </row>
    <row r="3" spans="2:9" ht="15.75" x14ac:dyDescent="0.25">
      <c r="B3" s="321" t="s">
        <v>340</v>
      </c>
      <c r="C3" s="321"/>
      <c r="D3" s="321"/>
      <c r="E3" s="321"/>
      <c r="F3" s="321"/>
      <c r="G3" s="321"/>
      <c r="H3" s="321"/>
      <c r="I3" s="321"/>
    </row>
    <row r="4" spans="2:9" x14ac:dyDescent="0.25">
      <c r="B4" s="329" t="s">
        <v>125</v>
      </c>
      <c r="C4" s="329"/>
      <c r="D4" s="329"/>
      <c r="E4" s="329"/>
      <c r="F4" s="329"/>
      <c r="G4" s="329"/>
      <c r="H4" s="329"/>
      <c r="I4" s="329"/>
    </row>
    <row r="5" spans="2:9" x14ac:dyDescent="0.25">
      <c r="B5" s="329" t="s">
        <v>134</v>
      </c>
      <c r="C5" s="329"/>
      <c r="D5" s="329"/>
      <c r="E5" s="329"/>
      <c r="F5" s="329"/>
      <c r="G5" s="329"/>
      <c r="H5" s="329"/>
      <c r="I5" s="329"/>
    </row>
    <row r="6" spans="2:9" x14ac:dyDescent="0.25">
      <c r="B6" s="329" t="s">
        <v>574</v>
      </c>
      <c r="C6" s="329"/>
      <c r="D6" s="329"/>
      <c r="E6" s="329"/>
      <c r="F6" s="329"/>
      <c r="G6" s="329"/>
      <c r="H6" s="329"/>
      <c r="I6" s="329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22" t="s">
        <v>73</v>
      </c>
      <c r="C8" s="323"/>
      <c r="D8" s="328" t="s">
        <v>135</v>
      </c>
      <c r="E8" s="328"/>
      <c r="F8" s="328"/>
      <c r="G8" s="328"/>
      <c r="H8" s="328"/>
      <c r="I8" s="328" t="s">
        <v>127</v>
      </c>
    </row>
    <row r="9" spans="2:9" ht="22.5" x14ac:dyDescent="0.25">
      <c r="B9" s="324"/>
      <c r="C9" s="325"/>
      <c r="D9" s="89" t="s">
        <v>128</v>
      </c>
      <c r="E9" s="89" t="s">
        <v>129</v>
      </c>
      <c r="F9" s="89" t="s">
        <v>109</v>
      </c>
      <c r="G9" s="89" t="s">
        <v>110</v>
      </c>
      <c r="H9" s="89" t="s">
        <v>130</v>
      </c>
      <c r="I9" s="328"/>
    </row>
    <row r="10" spans="2:9" x14ac:dyDescent="0.25">
      <c r="B10" s="326"/>
      <c r="C10" s="327"/>
      <c r="D10" s="89">
        <v>1</v>
      </c>
      <c r="E10" s="89">
        <v>2</v>
      </c>
      <c r="F10" s="89" t="s">
        <v>131</v>
      </c>
      <c r="G10" s="89">
        <v>4</v>
      </c>
      <c r="H10" s="89">
        <v>5</v>
      </c>
      <c r="I10" s="89" t="s">
        <v>132</v>
      </c>
    </row>
    <row r="11" spans="2:9" x14ac:dyDescent="0.25">
      <c r="B11" s="22"/>
      <c r="C11" s="23"/>
      <c r="D11" s="24"/>
      <c r="E11" s="24"/>
      <c r="F11" s="24"/>
      <c r="G11" s="24"/>
      <c r="H11" s="24"/>
      <c r="I11" s="24"/>
    </row>
    <row r="12" spans="2:9" x14ac:dyDescent="0.25">
      <c r="B12" s="19"/>
      <c r="C12" s="25" t="s">
        <v>136</v>
      </c>
      <c r="D12" s="128">
        <f>SUM(COG!D9,COG!D17,COG!D27)-PDA_ESPECIFICA!F37</f>
        <v>47772250.555</v>
      </c>
      <c r="E12" s="128">
        <f>SUM(COG!E9,COG!E17,COG!E27)-PDA_ESPECIFICA!G37</f>
        <v>0</v>
      </c>
      <c r="F12" s="128">
        <f>SUM(COG!F9,COG!F17,COG!F27)-PDA_ESPECIFICA!H37</f>
        <v>47772250.555</v>
      </c>
      <c r="G12" s="128">
        <f>SUM(COG!G9,COG!G17,COG!G27)-PDA_ESPECIFICA!I37</f>
        <v>44540117.850000009</v>
      </c>
      <c r="H12" s="128">
        <f>SUM(COG!H9,COG!H17,COG!H27)-PDA_ESPECIFICA!J37</f>
        <v>40879085.079999998</v>
      </c>
      <c r="I12" s="125">
        <f>+F12-G12</f>
        <v>3232132.7049999908</v>
      </c>
    </row>
    <row r="13" spans="2:9" x14ac:dyDescent="0.25">
      <c r="B13" s="19"/>
      <c r="C13" s="86"/>
      <c r="D13" s="117"/>
      <c r="E13" s="117"/>
      <c r="F13" s="117"/>
      <c r="G13" s="117"/>
      <c r="H13" s="117"/>
      <c r="I13" s="117"/>
    </row>
    <row r="14" spans="2:9" x14ac:dyDescent="0.25">
      <c r="B14" s="26"/>
      <c r="C14" s="25" t="s">
        <v>137</v>
      </c>
      <c r="D14" s="117">
        <f>SUM(COG!D47)</f>
        <v>0</v>
      </c>
      <c r="E14" s="117">
        <f>SUM(COG!E47)</f>
        <v>0</v>
      </c>
      <c r="F14" s="117">
        <f>SUM(COG!F47)</f>
        <v>0</v>
      </c>
      <c r="G14" s="117">
        <f>SUM(COG!G47)</f>
        <v>0</v>
      </c>
      <c r="H14" s="117">
        <f>SUM(COG!H47)</f>
        <v>0</v>
      </c>
      <c r="I14" s="117">
        <f>SUM(COG!I47)</f>
        <v>0</v>
      </c>
    </row>
    <row r="15" spans="2:9" x14ac:dyDescent="0.25">
      <c r="B15" s="19"/>
      <c r="C15" s="86"/>
      <c r="D15" s="117"/>
      <c r="E15" s="117"/>
      <c r="F15" s="117"/>
      <c r="G15" s="117"/>
      <c r="H15" s="117"/>
      <c r="I15" s="117"/>
    </row>
    <row r="16" spans="2:9" x14ac:dyDescent="0.25">
      <c r="B16" s="26"/>
      <c r="C16" s="25" t="s">
        <v>138</v>
      </c>
      <c r="D16" s="117">
        <v>0</v>
      </c>
      <c r="E16" s="117">
        <v>0</v>
      </c>
      <c r="F16" s="117">
        <f>+D16+E16</f>
        <v>0</v>
      </c>
      <c r="G16" s="117">
        <v>0</v>
      </c>
      <c r="H16" s="117">
        <v>0</v>
      </c>
      <c r="I16" s="117">
        <f>+F16-G16</f>
        <v>0</v>
      </c>
    </row>
    <row r="17" spans="2:9" x14ac:dyDescent="0.25">
      <c r="B17" s="26"/>
      <c r="C17" s="25"/>
      <c r="D17" s="117"/>
      <c r="E17" s="117"/>
      <c r="F17" s="117"/>
      <c r="G17" s="117"/>
      <c r="H17" s="117"/>
      <c r="I17" s="117"/>
    </row>
    <row r="18" spans="2:9" x14ac:dyDescent="0.25">
      <c r="B18" s="26"/>
      <c r="C18" s="25" t="s">
        <v>84</v>
      </c>
      <c r="D18" s="117">
        <f>SUM(PDA_ESPECIFICA!F37)</f>
        <v>1075866.4450000001</v>
      </c>
      <c r="E18" s="117">
        <f>SUM(PDA_ESPECIFICA!G37)</f>
        <v>0</v>
      </c>
      <c r="F18" s="117">
        <f>SUM(PDA_ESPECIFICA!H37)</f>
        <v>1075866.4450000001</v>
      </c>
      <c r="G18" s="117">
        <f>SUM(PDA_ESPECIFICA!I37)</f>
        <v>1075866.23</v>
      </c>
      <c r="H18" s="117">
        <f>SUM(PDA_ESPECIFICA!J37)</f>
        <v>1052776.31</v>
      </c>
      <c r="I18" s="117">
        <f>+F18-G18</f>
        <v>0.21500000008381903</v>
      </c>
    </row>
    <row r="19" spans="2:9" x14ac:dyDescent="0.25">
      <c r="B19" s="26"/>
      <c r="C19" s="25"/>
      <c r="D19" s="117"/>
      <c r="E19" s="117"/>
      <c r="F19" s="117"/>
      <c r="G19" s="117"/>
      <c r="H19" s="117"/>
      <c r="I19" s="117"/>
    </row>
    <row r="20" spans="2:9" x14ac:dyDescent="0.25">
      <c r="B20" s="26"/>
      <c r="C20" s="25" t="s">
        <v>89</v>
      </c>
      <c r="D20" s="117"/>
      <c r="E20" s="117"/>
      <c r="F20" s="117"/>
      <c r="G20" s="117"/>
      <c r="H20" s="117"/>
      <c r="I20" s="117"/>
    </row>
    <row r="21" spans="2:9" x14ac:dyDescent="0.25">
      <c r="B21" s="26"/>
      <c r="C21" s="25"/>
      <c r="D21" s="117"/>
      <c r="E21" s="117"/>
      <c r="F21" s="117"/>
      <c r="G21" s="117"/>
      <c r="H21" s="117"/>
      <c r="I21" s="117"/>
    </row>
    <row r="22" spans="2:9" s="90" customFormat="1" x14ac:dyDescent="0.25">
      <c r="B22" s="33"/>
      <c r="C22" s="34" t="s">
        <v>133</v>
      </c>
      <c r="D22" s="126">
        <f>+D12+D14+D16+D18</f>
        <v>48848117</v>
      </c>
      <c r="E22" s="126">
        <f t="shared" ref="E22:I22" si="0">+E12+E14+E16+E18</f>
        <v>0</v>
      </c>
      <c r="F22" s="126">
        <f t="shared" si="0"/>
        <v>48848117</v>
      </c>
      <c r="G22" s="126">
        <f t="shared" si="0"/>
        <v>45615984.080000006</v>
      </c>
      <c r="H22" s="126">
        <f t="shared" si="0"/>
        <v>41931861.390000001</v>
      </c>
      <c r="I22" s="126">
        <f t="shared" si="0"/>
        <v>3232132.9199999906</v>
      </c>
    </row>
    <row r="23" spans="2:9" x14ac:dyDescent="0.25">
      <c r="B23" s="87"/>
      <c r="C23" s="87"/>
      <c r="D23" s="191"/>
      <c r="E23" s="191"/>
      <c r="F23" s="191"/>
      <c r="G23" s="191"/>
      <c r="H23" s="191"/>
      <c r="I23" s="191"/>
    </row>
    <row r="24" spans="2:9" x14ac:dyDescent="0.25">
      <c r="B24" s="87"/>
      <c r="C24" s="87"/>
      <c r="D24" s="192"/>
      <c r="E24" s="192"/>
      <c r="F24" s="192"/>
      <c r="G24" s="192"/>
      <c r="H24" s="192"/>
      <c r="I24" s="192"/>
    </row>
    <row r="25" spans="2:9" x14ac:dyDescent="0.25">
      <c r="B25" s="87"/>
      <c r="C25" s="87"/>
      <c r="D25" s="192"/>
      <c r="E25" s="192"/>
      <c r="F25" s="192"/>
      <c r="G25" s="192"/>
      <c r="H25" s="192"/>
      <c r="I25" s="192"/>
    </row>
    <row r="26" spans="2:9" x14ac:dyDescent="0.25">
      <c r="B26" s="87"/>
      <c r="C26" s="87"/>
      <c r="D26" s="191"/>
      <c r="E26" s="191"/>
      <c r="F26" s="191"/>
      <c r="G26" s="191"/>
      <c r="H26" s="191"/>
      <c r="I26" s="191"/>
    </row>
    <row r="27" spans="2:9" x14ac:dyDescent="0.25">
      <c r="D27" s="30" t="str">
        <f>IF(D22=[2]CAdmon!C22," ","ERROR")</f>
        <v xml:space="preserve"> </v>
      </c>
      <c r="E27" s="30" t="str">
        <f>IF(E22=[2]CAdmon!D22," ","ERROR")</f>
        <v xml:space="preserve"> </v>
      </c>
      <c r="F27" s="30" t="str">
        <f>IF(F22=[2]CAdmon!E22," ","ERROR")</f>
        <v xml:space="preserve"> </v>
      </c>
      <c r="G27" s="30"/>
      <c r="H27" s="30"/>
      <c r="I27" s="30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workbookViewId="0">
      <selection activeCell="J3" sqref="J3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2.7109375" style="7" bestFit="1" customWidth="1"/>
    <col min="12" max="12" width="11.7109375" style="7" bestFit="1" customWidth="1"/>
    <col min="13" max="16384" width="11.42578125" style="7"/>
  </cols>
  <sheetData>
    <row r="1" spans="2:12" ht="15.75" x14ac:dyDescent="0.25">
      <c r="B1" s="321" t="s">
        <v>340</v>
      </c>
      <c r="C1" s="321"/>
      <c r="D1" s="321"/>
      <c r="E1" s="321"/>
      <c r="F1" s="321"/>
      <c r="G1" s="321"/>
      <c r="H1" s="321"/>
      <c r="I1" s="321"/>
    </row>
    <row r="2" spans="2:12" x14ac:dyDescent="0.25">
      <c r="B2" s="329" t="s">
        <v>125</v>
      </c>
      <c r="C2" s="329"/>
      <c r="D2" s="329"/>
      <c r="E2" s="329"/>
      <c r="F2" s="329"/>
      <c r="G2" s="329"/>
      <c r="H2" s="329"/>
      <c r="I2" s="329"/>
    </row>
    <row r="3" spans="2:12" x14ac:dyDescent="0.25">
      <c r="B3" s="329" t="s">
        <v>338</v>
      </c>
      <c r="C3" s="329"/>
      <c r="D3" s="329"/>
      <c r="E3" s="329"/>
      <c r="F3" s="329"/>
      <c r="G3" s="329"/>
      <c r="H3" s="329"/>
      <c r="I3" s="329"/>
    </row>
    <row r="4" spans="2:12" x14ac:dyDescent="0.25">
      <c r="B4" s="329" t="s">
        <v>574</v>
      </c>
      <c r="C4" s="329"/>
      <c r="D4" s="329"/>
      <c r="E4" s="329"/>
      <c r="F4" s="329"/>
      <c r="G4" s="329"/>
      <c r="H4" s="329"/>
      <c r="I4" s="329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19" t="s">
        <v>73</v>
      </c>
      <c r="C6" s="319"/>
      <c r="D6" s="320" t="s">
        <v>126</v>
      </c>
      <c r="E6" s="320"/>
      <c r="F6" s="320"/>
      <c r="G6" s="320"/>
      <c r="H6" s="320"/>
      <c r="I6" s="320" t="s">
        <v>127</v>
      </c>
    </row>
    <row r="7" spans="2:12" ht="22.5" x14ac:dyDescent="0.25">
      <c r="B7" s="319"/>
      <c r="C7" s="319"/>
      <c r="D7" s="88" t="s">
        <v>128</v>
      </c>
      <c r="E7" s="88" t="s">
        <v>129</v>
      </c>
      <c r="F7" s="88" t="s">
        <v>109</v>
      </c>
      <c r="G7" s="88" t="s">
        <v>110</v>
      </c>
      <c r="H7" s="88" t="s">
        <v>130</v>
      </c>
      <c r="I7" s="320"/>
    </row>
    <row r="8" spans="2:12" ht="11.25" customHeight="1" x14ac:dyDescent="0.25">
      <c r="B8" s="319"/>
      <c r="C8" s="319"/>
      <c r="D8" s="88">
        <v>1</v>
      </c>
      <c r="E8" s="88">
        <v>2</v>
      </c>
      <c r="F8" s="88" t="s">
        <v>131</v>
      </c>
      <c r="G8" s="88">
        <v>4</v>
      </c>
      <c r="H8" s="88">
        <v>5</v>
      </c>
      <c r="I8" s="88" t="s">
        <v>132</v>
      </c>
    </row>
    <row r="9" spans="2:12" x14ac:dyDescent="0.25">
      <c r="B9" s="330" t="s">
        <v>100</v>
      </c>
      <c r="C9" s="331"/>
      <c r="D9" s="127">
        <f>SUM(D10:D16)</f>
        <v>38884304.234999999</v>
      </c>
      <c r="E9" s="127">
        <f>SUM(E10:E16)</f>
        <v>0</v>
      </c>
      <c r="F9" s="127">
        <f t="shared" ref="F9:F17" si="0">+D9+E9</f>
        <v>38884304.234999999</v>
      </c>
      <c r="G9" s="127">
        <f>SUM(G10:G16)</f>
        <v>38073348.510000005</v>
      </c>
      <c r="H9" s="127">
        <f>SUM(H10:H16)</f>
        <v>35187756.369999997</v>
      </c>
      <c r="I9" s="127">
        <f t="shared" ref="I9:I46" si="1">+F9-G9</f>
        <v>810955.72499999404</v>
      </c>
      <c r="K9" s="186"/>
      <c r="L9" s="187"/>
    </row>
    <row r="10" spans="2:12" x14ac:dyDescent="0.25">
      <c r="B10" s="31"/>
      <c r="C10" s="32" t="s">
        <v>139</v>
      </c>
      <c r="D10" s="128">
        <f>SUM(PDA_ESPECIFICA!F13)</f>
        <v>6195624.6399999997</v>
      </c>
      <c r="E10" s="128">
        <f>SUM(PDA_ESPECIFICA!G13)</f>
        <v>0</v>
      </c>
      <c r="F10" s="129">
        <f t="shared" ref="F10:F16" si="2">D10+E10</f>
        <v>6195624.6399999997</v>
      </c>
      <c r="G10" s="128">
        <f>SUM(PDA_ESPECIFICA!I13)</f>
        <v>6195624.6399999997</v>
      </c>
      <c r="H10" s="128">
        <f>SUM(PDA_ESPECIFICA!J13)</f>
        <v>5794745.0599999996</v>
      </c>
      <c r="I10" s="128">
        <f t="shared" si="1"/>
        <v>0</v>
      </c>
    </row>
    <row r="11" spans="2:12" x14ac:dyDescent="0.25">
      <c r="B11" s="31"/>
      <c r="C11" s="32" t="s">
        <v>140</v>
      </c>
      <c r="D11" s="128">
        <f>SUM(PDA_ESPECIFICA!F18)</f>
        <v>0</v>
      </c>
      <c r="E11" s="128">
        <v>0</v>
      </c>
      <c r="F11" s="129">
        <f t="shared" si="2"/>
        <v>0</v>
      </c>
      <c r="G11" s="128">
        <v>0</v>
      </c>
      <c r="H11" s="128">
        <v>0</v>
      </c>
      <c r="I11" s="128">
        <f t="shared" si="1"/>
        <v>0</v>
      </c>
    </row>
    <row r="12" spans="2:12" x14ac:dyDescent="0.25">
      <c r="B12" s="31"/>
      <c r="C12" s="32" t="s">
        <v>141</v>
      </c>
      <c r="D12" s="128">
        <f>SUM(PDA_ESPECIFICA!F23)</f>
        <v>8434442.1400000006</v>
      </c>
      <c r="E12" s="128">
        <f>SUM(PDA_ESPECIFICA!G23)</f>
        <v>572890</v>
      </c>
      <c r="F12" s="129">
        <f t="shared" si="2"/>
        <v>9007332.1400000006</v>
      </c>
      <c r="G12" s="128">
        <f>SUM(PDA_ESPECIFICA!I23)</f>
        <v>9007332.1400000006</v>
      </c>
      <c r="H12" s="128">
        <f>SUM(PDA_ESPECIFICA!J23)</f>
        <v>7423235.5299999993</v>
      </c>
      <c r="I12" s="128">
        <f t="shared" si="1"/>
        <v>0</v>
      </c>
    </row>
    <row r="13" spans="2:12" x14ac:dyDescent="0.25">
      <c r="B13" s="31"/>
      <c r="C13" s="32" t="s">
        <v>142</v>
      </c>
      <c r="D13" s="128">
        <f>SUM(PDA_ESPECIFICA!F34)</f>
        <v>2039225.2749999999</v>
      </c>
      <c r="E13" s="128">
        <f>SUM(PDA_ESPECIFICA!G34)</f>
        <v>0</v>
      </c>
      <c r="F13" s="129">
        <f t="shared" si="2"/>
        <v>2039225.2749999999</v>
      </c>
      <c r="G13" s="128">
        <f>SUM(PDA_ESPECIFICA!I34)</f>
        <v>2009361.5699999998</v>
      </c>
      <c r="H13" s="128">
        <f>SUM(PDA_ESPECIFICA!J34)</f>
        <v>1941734.34</v>
      </c>
      <c r="I13" s="128">
        <f t="shared" si="1"/>
        <v>29863.705000000075</v>
      </c>
    </row>
    <row r="14" spans="2:12" x14ac:dyDescent="0.25">
      <c r="B14" s="31"/>
      <c r="C14" s="32" t="s">
        <v>143</v>
      </c>
      <c r="D14" s="128">
        <f>SUM(PDA_ESPECIFICA!F43)</f>
        <v>3994378.3499999996</v>
      </c>
      <c r="E14" s="128">
        <f>SUM(PDA_ESPECIFICA!G43)</f>
        <v>5000</v>
      </c>
      <c r="F14" s="129">
        <f t="shared" si="2"/>
        <v>3999378.3499999996</v>
      </c>
      <c r="G14" s="128">
        <f>SUM(PDA_ESPECIFICA!I43)</f>
        <v>3999379.1999999997</v>
      </c>
      <c r="H14" s="128">
        <f>SUM(PDA_ESPECIFICA!J43)</f>
        <v>3842081.5799999996</v>
      </c>
      <c r="I14" s="128">
        <f t="shared" si="1"/>
        <v>-0.85000000009313226</v>
      </c>
    </row>
    <row r="15" spans="2:12" x14ac:dyDescent="0.25">
      <c r="B15" s="31"/>
      <c r="C15" s="32" t="s">
        <v>144</v>
      </c>
      <c r="D15" s="128">
        <f>SUM(PDA_ESPECIFICA!F62)</f>
        <v>786092.87</v>
      </c>
      <c r="E15" s="128">
        <f>SUM(PDA_ESPECIFICA!G62)</f>
        <v>-5000</v>
      </c>
      <c r="F15" s="129">
        <f t="shared" si="2"/>
        <v>781092.87</v>
      </c>
      <c r="G15" s="128">
        <f>SUM(PDA_ESPECIFICA!I62)</f>
        <v>0</v>
      </c>
      <c r="H15" s="128">
        <f>SUM(PDA_ESPECIFICA!J62)</f>
        <v>0</v>
      </c>
      <c r="I15" s="128">
        <f t="shared" si="1"/>
        <v>781092.87</v>
      </c>
    </row>
    <row r="16" spans="2:12" x14ac:dyDescent="0.25">
      <c r="B16" s="31"/>
      <c r="C16" s="32" t="s">
        <v>145</v>
      </c>
      <c r="D16" s="128">
        <f>SUM(PDA_ESPECIFICA!F65)</f>
        <v>17434540.960000001</v>
      </c>
      <c r="E16" s="128">
        <f>SUM(PDA_ESPECIFICA!G65)</f>
        <v>-572890</v>
      </c>
      <c r="F16" s="129">
        <f t="shared" si="2"/>
        <v>16861650.960000001</v>
      </c>
      <c r="G16" s="128">
        <f>SUM(PDA_ESPECIFICA!I65)</f>
        <v>16861650.960000001</v>
      </c>
      <c r="H16" s="128">
        <f>SUM(PDA_ESPECIFICA!J65)</f>
        <v>16185959.859999999</v>
      </c>
      <c r="I16" s="128">
        <f t="shared" si="1"/>
        <v>0</v>
      </c>
    </row>
    <row r="17" spans="2:12" x14ac:dyDescent="0.25">
      <c r="B17" s="330" t="s">
        <v>76</v>
      </c>
      <c r="C17" s="331"/>
      <c r="D17" s="127">
        <f>SUM(D18:D26)</f>
        <v>312214.78499999997</v>
      </c>
      <c r="E17" s="127">
        <f>SUM(E18:E26)</f>
        <v>0</v>
      </c>
      <c r="F17" s="127">
        <f t="shared" si="0"/>
        <v>312214.78499999997</v>
      </c>
      <c r="G17" s="127">
        <f>SUM(G18:G26)</f>
        <v>73466.820000000007</v>
      </c>
      <c r="H17" s="127">
        <f>SUM(H18:H26)</f>
        <v>71857.820000000007</v>
      </c>
      <c r="I17" s="127">
        <f t="shared" si="1"/>
        <v>238747.96499999997</v>
      </c>
      <c r="K17" s="186"/>
      <c r="L17" s="187"/>
    </row>
    <row r="18" spans="2:12" x14ac:dyDescent="0.25">
      <c r="B18" s="31"/>
      <c r="C18" s="32" t="s">
        <v>146</v>
      </c>
      <c r="D18" s="129">
        <f>SUM(PDA_ESPECIFICA!F70)</f>
        <v>88850.235000000001</v>
      </c>
      <c r="E18" s="129">
        <f>SUM(PDA_ESPECIFICA!G70)</f>
        <v>0</v>
      </c>
      <c r="F18" s="129">
        <f t="shared" ref="F18" si="3">D18+E18</f>
        <v>88850.235000000001</v>
      </c>
      <c r="G18" s="129">
        <f>SUM(PDA_ESPECIFICA!I70)</f>
        <v>63450.479999999996</v>
      </c>
      <c r="H18" s="129">
        <f>SUM(PDA_ESPECIFICA!J70)</f>
        <v>63450.479999999996</v>
      </c>
      <c r="I18" s="128">
        <f t="shared" si="1"/>
        <v>25399.755000000005</v>
      </c>
    </row>
    <row r="19" spans="2:12" x14ac:dyDescent="0.25">
      <c r="B19" s="31"/>
      <c r="C19" s="32" t="s">
        <v>147</v>
      </c>
      <c r="D19" s="129">
        <f>SUM(PDA_ESPECIFICA!F84)</f>
        <v>86893.209999999992</v>
      </c>
      <c r="E19" s="129">
        <f>SUM(PDA_ESPECIFICA!G84)</f>
        <v>0</v>
      </c>
      <c r="F19" s="129">
        <f t="shared" ref="F19:F26" si="4">D19+E19</f>
        <v>86893.209999999992</v>
      </c>
      <c r="G19" s="129">
        <f>SUM(PDA_ESPECIFICA!I84)</f>
        <v>4797.1100000000006</v>
      </c>
      <c r="H19" s="129">
        <f>SUM(PDA_ESPECIFICA!J84)</f>
        <v>4797.1100000000006</v>
      </c>
      <c r="I19" s="128">
        <f t="shared" si="1"/>
        <v>82096.099999999991</v>
      </c>
    </row>
    <row r="20" spans="2:12" x14ac:dyDescent="0.25">
      <c r="B20" s="31"/>
      <c r="C20" s="32" t="s">
        <v>148</v>
      </c>
      <c r="D20" s="129">
        <v>0</v>
      </c>
      <c r="E20" s="129">
        <v>0</v>
      </c>
      <c r="F20" s="129">
        <f t="shared" si="4"/>
        <v>0</v>
      </c>
      <c r="G20" s="129">
        <v>0</v>
      </c>
      <c r="H20" s="129">
        <v>0</v>
      </c>
      <c r="I20" s="128">
        <v>0</v>
      </c>
    </row>
    <row r="21" spans="2:12" x14ac:dyDescent="0.25">
      <c r="B21" s="31"/>
      <c r="C21" s="32" t="s">
        <v>149</v>
      </c>
      <c r="D21" s="129">
        <f>SUM(PDA_ESPECIFICA!F91)</f>
        <v>9212.24</v>
      </c>
      <c r="E21" s="129">
        <f>SUM(PDA_ESPECIFICA!G91)</f>
        <v>0</v>
      </c>
      <c r="F21" s="129">
        <f t="shared" si="4"/>
        <v>9212.24</v>
      </c>
      <c r="G21" s="129">
        <f>SUM(PDA_ESPECIFICA!I91)</f>
        <v>3542.24</v>
      </c>
      <c r="H21" s="129">
        <f>SUM(PDA_ESPECIFICA!J91)</f>
        <v>3542.24</v>
      </c>
      <c r="I21" s="128">
        <f t="shared" si="1"/>
        <v>5670</v>
      </c>
    </row>
    <row r="22" spans="2:12" x14ac:dyDescent="0.25">
      <c r="B22" s="31"/>
      <c r="C22" s="32" t="s">
        <v>150</v>
      </c>
      <c r="D22" s="129">
        <v>0</v>
      </c>
      <c r="E22" s="129">
        <v>0</v>
      </c>
      <c r="F22" s="129">
        <f t="shared" si="4"/>
        <v>0</v>
      </c>
      <c r="G22" s="129">
        <v>0</v>
      </c>
      <c r="H22" s="129">
        <v>0</v>
      </c>
      <c r="I22" s="128">
        <f t="shared" si="1"/>
        <v>0</v>
      </c>
    </row>
    <row r="23" spans="2:12" x14ac:dyDescent="0.25">
      <c r="B23" s="31"/>
      <c r="C23" s="32" t="s">
        <v>151</v>
      </c>
      <c r="D23" s="129">
        <f>SUM(PDA_ESPECIFICA!F115)</f>
        <v>110785.5</v>
      </c>
      <c r="E23" s="129">
        <f>SUM(PDA_ESPECIFICA!G115)</f>
        <v>0</v>
      </c>
      <c r="F23" s="129">
        <f t="shared" si="4"/>
        <v>110785.5</v>
      </c>
      <c r="G23" s="129">
        <f>SUM(PDA_ESPECIFICA!I115)</f>
        <v>0</v>
      </c>
      <c r="H23" s="129">
        <f>SUM(PDA_ESPECIFICA!J115)</f>
        <v>0</v>
      </c>
      <c r="I23" s="128">
        <f t="shared" si="1"/>
        <v>110785.5</v>
      </c>
    </row>
    <row r="24" spans="2:12" x14ac:dyDescent="0.25">
      <c r="B24" s="31"/>
      <c r="C24" s="32" t="s">
        <v>152</v>
      </c>
      <c r="D24" s="129">
        <v>0</v>
      </c>
      <c r="E24" s="129">
        <v>0</v>
      </c>
      <c r="F24" s="129">
        <f t="shared" si="4"/>
        <v>0</v>
      </c>
      <c r="G24" s="129">
        <v>0</v>
      </c>
      <c r="H24" s="129">
        <v>0</v>
      </c>
      <c r="I24" s="128">
        <f t="shared" si="1"/>
        <v>0</v>
      </c>
    </row>
    <row r="25" spans="2:12" x14ac:dyDescent="0.25">
      <c r="B25" s="31"/>
      <c r="C25" s="32" t="s">
        <v>153</v>
      </c>
      <c r="D25" s="129">
        <v>0</v>
      </c>
      <c r="E25" s="129">
        <v>0</v>
      </c>
      <c r="F25" s="129">
        <f t="shared" si="4"/>
        <v>0</v>
      </c>
      <c r="G25" s="129">
        <v>0</v>
      </c>
      <c r="H25" s="129">
        <v>0</v>
      </c>
      <c r="I25" s="128">
        <f t="shared" si="1"/>
        <v>0</v>
      </c>
    </row>
    <row r="26" spans="2:12" x14ac:dyDescent="0.25">
      <c r="B26" s="31"/>
      <c r="C26" s="32" t="s">
        <v>154</v>
      </c>
      <c r="D26" s="129">
        <f>SUM(PDA_ESPECIFICA!F127)</f>
        <v>16473.599999999999</v>
      </c>
      <c r="E26" s="129">
        <f>SUM(PDA_ESPECIFICA!G127)</f>
        <v>0</v>
      </c>
      <c r="F26" s="129">
        <f t="shared" si="4"/>
        <v>16473.599999999999</v>
      </c>
      <c r="G26" s="129">
        <f>SUM(PDA_ESPECIFICA!I127)</f>
        <v>1676.99</v>
      </c>
      <c r="H26" s="129">
        <f>SUM(PDA_ESPECIFICA!J127)</f>
        <v>67.989999999999995</v>
      </c>
      <c r="I26" s="128">
        <f t="shared" si="1"/>
        <v>14796.609999999999</v>
      </c>
    </row>
    <row r="27" spans="2:12" x14ac:dyDescent="0.25">
      <c r="B27" s="330" t="s">
        <v>78</v>
      </c>
      <c r="C27" s="331"/>
      <c r="D27" s="127">
        <f>SUM(D28:D36)</f>
        <v>9651597.9800000004</v>
      </c>
      <c r="E27" s="127">
        <f>SUM(E28:E36)</f>
        <v>0</v>
      </c>
      <c r="F27" s="127">
        <f>SUM(F28:F36)</f>
        <v>9651597.9800000004</v>
      </c>
      <c r="G27" s="127">
        <f>SUM(G28:G36)</f>
        <v>7469168.7499999991</v>
      </c>
      <c r="H27" s="127">
        <f>SUM(H28:H36)</f>
        <v>6672247.1999999993</v>
      </c>
      <c r="I27" s="127">
        <f t="shared" si="1"/>
        <v>2182429.2300000014</v>
      </c>
      <c r="K27" s="186"/>
      <c r="L27" s="187"/>
    </row>
    <row r="28" spans="2:12" x14ac:dyDescent="0.25">
      <c r="B28" s="31"/>
      <c r="C28" s="32" t="s">
        <v>155</v>
      </c>
      <c r="D28" s="129">
        <f>SUM(PDA_ESPECIFICA!F144)</f>
        <v>194442.52</v>
      </c>
      <c r="E28" s="129">
        <f>SUM(PDA_ESPECIFICA!G144)</f>
        <v>29959.99</v>
      </c>
      <c r="F28" s="129">
        <f t="shared" ref="F28:F34" si="5">D28+E28</f>
        <v>224402.50999999998</v>
      </c>
      <c r="G28" s="129">
        <f>SUM(PDA_ESPECIFICA!I144)</f>
        <v>191359</v>
      </c>
      <c r="H28" s="129">
        <f>SUM(PDA_ESPECIFICA!J144)</f>
        <v>138595</v>
      </c>
      <c r="I28" s="129">
        <f t="shared" si="1"/>
        <v>33043.50999999998</v>
      </c>
    </row>
    <row r="29" spans="2:12" x14ac:dyDescent="0.25">
      <c r="B29" s="31"/>
      <c r="C29" s="32" t="s">
        <v>156</v>
      </c>
      <c r="D29" s="129">
        <f>SUM(PDA_ESPECIFICA!F159)</f>
        <v>4047182.42</v>
      </c>
      <c r="E29" s="129">
        <f>SUM(PDA_ESPECIFICA!G159)</f>
        <v>0</v>
      </c>
      <c r="F29" s="129">
        <f t="shared" si="5"/>
        <v>4047182.42</v>
      </c>
      <c r="G29" s="129">
        <f>SUM(PDA_ESPECIFICA!I159)</f>
        <v>2923658.54</v>
      </c>
      <c r="H29" s="129">
        <f>SUM(PDA_ESPECIFICA!J159)</f>
        <v>2701647.23</v>
      </c>
      <c r="I29" s="129">
        <f t="shared" si="1"/>
        <v>1123523.8799999999</v>
      </c>
    </row>
    <row r="30" spans="2:12" x14ac:dyDescent="0.25">
      <c r="B30" s="31"/>
      <c r="C30" s="32" t="s">
        <v>157</v>
      </c>
      <c r="D30" s="129">
        <f>SUM(PDA_ESPECIFICA!F168)</f>
        <v>3613660.4699999997</v>
      </c>
      <c r="E30" s="129">
        <f>SUM(PDA_ESPECIFICA!G168)</f>
        <v>0</v>
      </c>
      <c r="F30" s="129">
        <f t="shared" si="5"/>
        <v>3613660.4699999997</v>
      </c>
      <c r="G30" s="129">
        <f>SUM(PDA_ESPECIFICA!I168)</f>
        <v>3193552.51</v>
      </c>
      <c r="H30" s="129">
        <f>SUM(PDA_ESPECIFICA!J168)</f>
        <v>3123637.9099999997</v>
      </c>
      <c r="I30" s="129">
        <f t="shared" si="1"/>
        <v>420107.95999999996</v>
      </c>
    </row>
    <row r="31" spans="2:12" x14ac:dyDescent="0.25">
      <c r="B31" s="31"/>
      <c r="C31" s="32" t="s">
        <v>158</v>
      </c>
      <c r="D31" s="129">
        <f>SUM(PDA_ESPECIFICA!F183)</f>
        <v>1129440</v>
      </c>
      <c r="E31" s="129">
        <f>SUM(PDA_ESPECIFICA!G183)</f>
        <v>-29959.99</v>
      </c>
      <c r="F31" s="129">
        <f t="shared" si="5"/>
        <v>1099480.01</v>
      </c>
      <c r="G31" s="129">
        <f>SUM(PDA_ESPECIFICA!I183)</f>
        <v>855511.64</v>
      </c>
      <c r="H31" s="129">
        <f>SUM(PDA_ESPECIFICA!J183)</f>
        <v>438132</v>
      </c>
      <c r="I31" s="129">
        <f t="shared" si="1"/>
        <v>243968.37</v>
      </c>
    </row>
    <row r="32" spans="2:12" x14ac:dyDescent="0.25">
      <c r="B32" s="31"/>
      <c r="C32" s="32" t="s">
        <v>159</v>
      </c>
      <c r="D32" s="129">
        <f>SUM(PDA_ESPECIFICA!F193)</f>
        <v>16570.57</v>
      </c>
      <c r="E32" s="129">
        <f>SUM(PDA_ESPECIFICA!G193)</f>
        <v>0</v>
      </c>
      <c r="F32" s="129">
        <f t="shared" si="5"/>
        <v>16570.57</v>
      </c>
      <c r="G32" s="129">
        <f>SUM(PDA_ESPECIFICA!I193)</f>
        <v>0</v>
      </c>
      <c r="H32" s="129">
        <f>SUM(PDA_ESPECIFICA!J193)</f>
        <v>0</v>
      </c>
      <c r="I32" s="129">
        <f t="shared" si="1"/>
        <v>16570.57</v>
      </c>
    </row>
    <row r="33" spans="2:9" x14ac:dyDescent="0.25">
      <c r="B33" s="31"/>
      <c r="C33" s="32" t="s">
        <v>160</v>
      </c>
      <c r="D33" s="129">
        <v>0</v>
      </c>
      <c r="E33" s="129">
        <v>0</v>
      </c>
      <c r="F33" s="129">
        <f t="shared" si="5"/>
        <v>0</v>
      </c>
      <c r="G33" s="129">
        <v>0</v>
      </c>
      <c r="H33" s="129">
        <v>0</v>
      </c>
      <c r="I33" s="129">
        <f t="shared" si="1"/>
        <v>0</v>
      </c>
    </row>
    <row r="34" spans="2:9" x14ac:dyDescent="0.25">
      <c r="B34" s="31"/>
      <c r="C34" s="32" t="s">
        <v>161</v>
      </c>
      <c r="D34" s="129">
        <f>SUM(PDA_ESPECIFICA!F219)</f>
        <v>595702</v>
      </c>
      <c r="E34" s="129">
        <f>SUM(PDA_ESPECIFICA!G219)</f>
        <v>0</v>
      </c>
      <c r="F34" s="129">
        <f t="shared" si="5"/>
        <v>595702</v>
      </c>
      <c r="G34" s="129">
        <f>SUM(PDA_ESPECIFICA!I219)</f>
        <v>266938.56</v>
      </c>
      <c r="H34" s="129">
        <f>SUM(PDA_ESPECIFICA!J219)</f>
        <v>266669.56</v>
      </c>
      <c r="I34" s="129">
        <f t="shared" si="1"/>
        <v>328763.44</v>
      </c>
    </row>
    <row r="35" spans="2:9" x14ac:dyDescent="0.25">
      <c r="B35" s="31"/>
      <c r="C35" s="32" t="s">
        <v>162</v>
      </c>
      <c r="D35" s="129">
        <f>SUM(PDA_ESPECIFICA!F234)</f>
        <v>54600</v>
      </c>
      <c r="E35" s="129">
        <f>SUM(PDA_ESPECIFICA!G234)</f>
        <v>0</v>
      </c>
      <c r="F35" s="129">
        <f t="shared" ref="F35" si="6">D35+E35</f>
        <v>54600</v>
      </c>
      <c r="G35" s="129">
        <f>SUM(PDA_ESPECIFICA!I234)</f>
        <v>38148.5</v>
      </c>
      <c r="H35" s="129">
        <f>SUM(PDA_ESPECIFICA!J234)</f>
        <v>3565.5</v>
      </c>
      <c r="I35" s="129">
        <f t="shared" si="1"/>
        <v>16451.5</v>
      </c>
    </row>
    <row r="36" spans="2:9" x14ac:dyDescent="0.25">
      <c r="B36" s="31"/>
      <c r="C36" s="32" t="s">
        <v>163</v>
      </c>
      <c r="D36" s="129"/>
      <c r="E36" s="129"/>
      <c r="F36" s="129"/>
      <c r="G36" s="129"/>
      <c r="H36" s="129"/>
      <c r="I36" s="129"/>
    </row>
    <row r="37" spans="2:9" x14ac:dyDescent="0.25">
      <c r="B37" s="330" t="s">
        <v>119</v>
      </c>
      <c r="C37" s="331"/>
      <c r="D37" s="127">
        <f>SUM(D38:D46)</f>
        <v>0</v>
      </c>
      <c r="E37" s="127">
        <f>SUM(E38:E46)</f>
        <v>0</v>
      </c>
      <c r="F37" s="127">
        <f>SUM(F38:F46)</f>
        <v>0</v>
      </c>
      <c r="G37" s="127">
        <f>SUM(G38:G46)</f>
        <v>0</v>
      </c>
      <c r="H37" s="127">
        <f>SUM(H38:H46)</f>
        <v>0</v>
      </c>
      <c r="I37" s="127">
        <f t="shared" si="1"/>
        <v>0</v>
      </c>
    </row>
    <row r="38" spans="2:9" x14ac:dyDescent="0.25">
      <c r="B38" s="31"/>
      <c r="C38" s="32" t="s">
        <v>80</v>
      </c>
      <c r="D38" s="129">
        <v>0</v>
      </c>
      <c r="E38" s="129">
        <v>0</v>
      </c>
      <c r="F38" s="129">
        <f t="shared" ref="F38:F46" si="7">D38+E38</f>
        <v>0</v>
      </c>
      <c r="G38" s="129">
        <v>0</v>
      </c>
      <c r="H38" s="129">
        <v>0</v>
      </c>
      <c r="I38" s="129">
        <f t="shared" si="1"/>
        <v>0</v>
      </c>
    </row>
    <row r="39" spans="2:9" x14ac:dyDescent="0.25">
      <c r="B39" s="31"/>
      <c r="C39" s="32" t="s">
        <v>81</v>
      </c>
      <c r="D39" s="129">
        <v>0</v>
      </c>
      <c r="E39" s="129">
        <v>0</v>
      </c>
      <c r="F39" s="129">
        <f t="shared" si="7"/>
        <v>0</v>
      </c>
      <c r="G39" s="129">
        <v>0</v>
      </c>
      <c r="H39" s="129">
        <v>0</v>
      </c>
      <c r="I39" s="129">
        <f t="shared" si="1"/>
        <v>0</v>
      </c>
    </row>
    <row r="40" spans="2:9" x14ac:dyDescent="0.25">
      <c r="B40" s="31"/>
      <c r="C40" s="32" t="s">
        <v>82</v>
      </c>
      <c r="D40" s="129">
        <v>0</v>
      </c>
      <c r="E40" s="129">
        <v>0</v>
      </c>
      <c r="F40" s="129">
        <f t="shared" si="7"/>
        <v>0</v>
      </c>
      <c r="G40" s="129">
        <v>0</v>
      </c>
      <c r="H40" s="129">
        <v>0</v>
      </c>
      <c r="I40" s="129">
        <f t="shared" si="1"/>
        <v>0</v>
      </c>
    </row>
    <row r="41" spans="2:9" x14ac:dyDescent="0.25">
      <c r="B41" s="31"/>
      <c r="C41" s="32" t="s">
        <v>83</v>
      </c>
      <c r="D41" s="129">
        <v>0</v>
      </c>
      <c r="E41" s="129">
        <v>0</v>
      </c>
      <c r="F41" s="129">
        <f t="shared" si="7"/>
        <v>0</v>
      </c>
      <c r="G41" s="129">
        <v>0</v>
      </c>
      <c r="H41" s="129">
        <v>0</v>
      </c>
      <c r="I41" s="129">
        <f t="shared" si="1"/>
        <v>0</v>
      </c>
    </row>
    <row r="42" spans="2:9" x14ac:dyDescent="0.25">
      <c r="B42" s="31"/>
      <c r="C42" s="32" t="s">
        <v>84</v>
      </c>
      <c r="D42" s="129">
        <v>0</v>
      </c>
      <c r="E42" s="129">
        <v>0</v>
      </c>
      <c r="F42" s="129">
        <f t="shared" si="7"/>
        <v>0</v>
      </c>
      <c r="G42" s="129">
        <v>0</v>
      </c>
      <c r="H42" s="129">
        <v>0</v>
      </c>
      <c r="I42" s="129">
        <f t="shared" si="1"/>
        <v>0</v>
      </c>
    </row>
    <row r="43" spans="2:9" x14ac:dyDescent="0.25">
      <c r="B43" s="31"/>
      <c r="C43" s="32" t="s">
        <v>164</v>
      </c>
      <c r="D43" s="129">
        <v>0</v>
      </c>
      <c r="E43" s="129">
        <v>0</v>
      </c>
      <c r="F43" s="129">
        <f t="shared" si="7"/>
        <v>0</v>
      </c>
      <c r="G43" s="129">
        <v>0</v>
      </c>
      <c r="H43" s="129">
        <v>0</v>
      </c>
      <c r="I43" s="129">
        <f t="shared" si="1"/>
        <v>0</v>
      </c>
    </row>
    <row r="44" spans="2:9" x14ac:dyDescent="0.25">
      <c r="B44" s="31"/>
      <c r="C44" s="32" t="s">
        <v>86</v>
      </c>
      <c r="D44" s="129">
        <v>0</v>
      </c>
      <c r="E44" s="129">
        <v>0</v>
      </c>
      <c r="F44" s="129">
        <f t="shared" si="7"/>
        <v>0</v>
      </c>
      <c r="G44" s="129">
        <v>0</v>
      </c>
      <c r="H44" s="129">
        <v>0</v>
      </c>
      <c r="I44" s="129">
        <f t="shared" si="1"/>
        <v>0</v>
      </c>
    </row>
    <row r="45" spans="2:9" x14ac:dyDescent="0.25">
      <c r="B45" s="31"/>
      <c r="C45" s="32" t="s">
        <v>87</v>
      </c>
      <c r="D45" s="129">
        <v>0</v>
      </c>
      <c r="E45" s="129">
        <v>0</v>
      </c>
      <c r="F45" s="129">
        <f t="shared" si="7"/>
        <v>0</v>
      </c>
      <c r="G45" s="129">
        <v>0</v>
      </c>
      <c r="H45" s="129">
        <v>0</v>
      </c>
      <c r="I45" s="129">
        <f t="shared" si="1"/>
        <v>0</v>
      </c>
    </row>
    <row r="46" spans="2:9" x14ac:dyDescent="0.25">
      <c r="B46" s="31"/>
      <c r="C46" s="32" t="s">
        <v>88</v>
      </c>
      <c r="D46" s="129">
        <v>0</v>
      </c>
      <c r="E46" s="129">
        <v>0</v>
      </c>
      <c r="F46" s="129">
        <f t="shared" si="7"/>
        <v>0</v>
      </c>
      <c r="G46" s="129">
        <v>0</v>
      </c>
      <c r="H46" s="129">
        <v>0</v>
      </c>
      <c r="I46" s="129">
        <f t="shared" si="1"/>
        <v>0</v>
      </c>
    </row>
    <row r="47" spans="2:9" x14ac:dyDescent="0.25">
      <c r="B47" s="330" t="s">
        <v>165</v>
      </c>
      <c r="C47" s="331"/>
      <c r="D47" s="127">
        <f>SUM(D48:D56)</f>
        <v>0</v>
      </c>
      <c r="E47" s="127">
        <f>SUM(E48:E56)</f>
        <v>0</v>
      </c>
      <c r="F47" s="127">
        <f t="shared" ref="F47:F69" si="8">+D47+E47</f>
        <v>0</v>
      </c>
      <c r="G47" s="127">
        <f>SUM(G48:G56)</f>
        <v>0</v>
      </c>
      <c r="H47" s="127">
        <f>SUM(H48:H56)</f>
        <v>0</v>
      </c>
      <c r="I47" s="127">
        <f t="shared" ref="I47:I80" si="9">+F47-G47</f>
        <v>0</v>
      </c>
    </row>
    <row r="48" spans="2:9" x14ac:dyDescent="0.25">
      <c r="B48" s="31"/>
      <c r="C48" s="32" t="s">
        <v>166</v>
      </c>
      <c r="D48" s="129">
        <f>SUM(PDA_ESPECIFICA!F253)</f>
        <v>0</v>
      </c>
      <c r="E48" s="129">
        <f>SUM(PDA_ESPECIFICA!G253)</f>
        <v>0</v>
      </c>
      <c r="F48" s="129">
        <f t="shared" ref="F48:F53" si="10">D48+E48</f>
        <v>0</v>
      </c>
      <c r="G48" s="129">
        <f>SUM(PDA_ESPECIFICA!I253)</f>
        <v>0</v>
      </c>
      <c r="H48" s="129">
        <f>SUM(PDA_ESPECIFICA!J253)</f>
        <v>0</v>
      </c>
      <c r="I48" s="128">
        <f t="shared" si="9"/>
        <v>0</v>
      </c>
    </row>
    <row r="49" spans="2:9" x14ac:dyDescent="0.25">
      <c r="B49" s="31"/>
      <c r="C49" s="32" t="s">
        <v>167</v>
      </c>
      <c r="D49" s="129">
        <f>SUM(PDA_ESPECIFICA!F262)</f>
        <v>0</v>
      </c>
      <c r="E49" s="129">
        <v>0</v>
      </c>
      <c r="F49" s="129">
        <f t="shared" si="10"/>
        <v>0</v>
      </c>
      <c r="G49" s="129">
        <f>SUM(PDA_ESPECIFICA!I262)</f>
        <v>0</v>
      </c>
      <c r="H49" s="129">
        <f>SUM(PDA_ESPECIFICA!J262)</f>
        <v>0</v>
      </c>
      <c r="I49" s="128">
        <f t="shared" si="9"/>
        <v>0</v>
      </c>
    </row>
    <row r="50" spans="2:9" x14ac:dyDescent="0.25">
      <c r="B50" s="31"/>
      <c r="C50" s="32" t="s">
        <v>168</v>
      </c>
      <c r="D50" s="129">
        <v>0</v>
      </c>
      <c r="E50" s="129">
        <v>0</v>
      </c>
      <c r="F50" s="129">
        <f t="shared" si="10"/>
        <v>0</v>
      </c>
      <c r="G50" s="129">
        <v>0</v>
      </c>
      <c r="H50" s="129">
        <v>0</v>
      </c>
      <c r="I50" s="128">
        <f t="shared" si="9"/>
        <v>0</v>
      </c>
    </row>
    <row r="51" spans="2:9" x14ac:dyDescent="0.25">
      <c r="B51" s="31"/>
      <c r="C51" s="32" t="s">
        <v>169</v>
      </c>
      <c r="D51" s="129">
        <v>0</v>
      </c>
      <c r="E51" s="129">
        <v>0</v>
      </c>
      <c r="F51" s="129">
        <f t="shared" si="10"/>
        <v>0</v>
      </c>
      <c r="G51" s="129">
        <v>0</v>
      </c>
      <c r="H51" s="129">
        <v>0</v>
      </c>
      <c r="I51" s="128">
        <f t="shared" si="9"/>
        <v>0</v>
      </c>
    </row>
    <row r="52" spans="2:9" x14ac:dyDescent="0.25">
      <c r="B52" s="31"/>
      <c r="C52" s="32" t="s">
        <v>170</v>
      </c>
      <c r="D52" s="129">
        <v>0</v>
      </c>
      <c r="E52" s="129">
        <v>0</v>
      </c>
      <c r="F52" s="129">
        <f t="shared" si="10"/>
        <v>0</v>
      </c>
      <c r="G52" s="129">
        <v>0</v>
      </c>
      <c r="H52" s="129">
        <v>0</v>
      </c>
      <c r="I52" s="128">
        <f t="shared" si="9"/>
        <v>0</v>
      </c>
    </row>
    <row r="53" spans="2:9" x14ac:dyDescent="0.25">
      <c r="B53" s="31"/>
      <c r="C53" s="32" t="s">
        <v>171</v>
      </c>
      <c r="D53" s="129">
        <v>0</v>
      </c>
      <c r="E53" s="128">
        <v>0</v>
      </c>
      <c r="F53" s="129">
        <f t="shared" si="10"/>
        <v>0</v>
      </c>
      <c r="G53" s="129">
        <v>0</v>
      </c>
      <c r="H53" s="129">
        <v>0</v>
      </c>
      <c r="I53" s="128">
        <f t="shared" si="9"/>
        <v>0</v>
      </c>
    </row>
    <row r="54" spans="2:9" x14ac:dyDescent="0.25">
      <c r="B54" s="31"/>
      <c r="C54" s="32" t="s">
        <v>172</v>
      </c>
      <c r="D54" s="129">
        <v>0</v>
      </c>
      <c r="E54" s="129">
        <v>0</v>
      </c>
      <c r="F54" s="129">
        <f t="shared" ref="F54:F56" si="11">D54+E54</f>
        <v>0</v>
      </c>
      <c r="G54" s="129">
        <v>0</v>
      </c>
      <c r="H54" s="129">
        <v>0</v>
      </c>
      <c r="I54" s="128">
        <f t="shared" si="9"/>
        <v>0</v>
      </c>
    </row>
    <row r="55" spans="2:9" x14ac:dyDescent="0.25">
      <c r="B55" s="31"/>
      <c r="C55" s="32" t="s">
        <v>173</v>
      </c>
      <c r="D55" s="129">
        <v>0</v>
      </c>
      <c r="E55" s="129">
        <v>0</v>
      </c>
      <c r="F55" s="129">
        <f t="shared" si="11"/>
        <v>0</v>
      </c>
      <c r="G55" s="129">
        <v>0</v>
      </c>
      <c r="H55" s="129">
        <v>0</v>
      </c>
      <c r="I55" s="128">
        <f t="shared" si="9"/>
        <v>0</v>
      </c>
    </row>
    <row r="56" spans="2:9" x14ac:dyDescent="0.25">
      <c r="B56" s="31"/>
      <c r="C56" s="32" t="s">
        <v>35</v>
      </c>
      <c r="D56" s="129">
        <v>0</v>
      </c>
      <c r="E56" s="129">
        <v>0</v>
      </c>
      <c r="F56" s="129">
        <f t="shared" si="11"/>
        <v>0</v>
      </c>
      <c r="G56" s="129">
        <v>0</v>
      </c>
      <c r="H56" s="129">
        <v>0</v>
      </c>
      <c r="I56" s="128">
        <f t="shared" si="9"/>
        <v>0</v>
      </c>
    </row>
    <row r="57" spans="2:9" x14ac:dyDescent="0.25">
      <c r="B57" s="330" t="s">
        <v>98</v>
      </c>
      <c r="C57" s="331"/>
      <c r="D57" s="127">
        <f>SUM(D58:D60)</f>
        <v>0</v>
      </c>
      <c r="E57" s="127">
        <f>SUM(E58:E60)</f>
        <v>0</v>
      </c>
      <c r="F57" s="127">
        <f t="shared" si="8"/>
        <v>0</v>
      </c>
      <c r="G57" s="127">
        <f>SUM(G58:G60)</f>
        <v>0</v>
      </c>
      <c r="H57" s="127">
        <f>SUM(H58:H60)</f>
        <v>0</v>
      </c>
      <c r="I57" s="127">
        <f t="shared" si="9"/>
        <v>0</v>
      </c>
    </row>
    <row r="58" spans="2:9" x14ac:dyDescent="0.25">
      <c r="B58" s="31"/>
      <c r="C58" s="32" t="s">
        <v>174</v>
      </c>
      <c r="D58" s="129">
        <v>0</v>
      </c>
      <c r="E58" s="129">
        <v>0</v>
      </c>
      <c r="F58" s="129">
        <f t="shared" ref="F58:F60" si="12">D58+E58</f>
        <v>0</v>
      </c>
      <c r="G58" s="129">
        <v>0</v>
      </c>
      <c r="H58" s="129">
        <v>0</v>
      </c>
      <c r="I58" s="128">
        <f t="shared" si="9"/>
        <v>0</v>
      </c>
    </row>
    <row r="59" spans="2:9" x14ac:dyDescent="0.25">
      <c r="B59" s="31"/>
      <c r="C59" s="32" t="s">
        <v>175</v>
      </c>
      <c r="D59" s="129">
        <v>0</v>
      </c>
      <c r="E59" s="129">
        <v>0</v>
      </c>
      <c r="F59" s="129">
        <f t="shared" si="12"/>
        <v>0</v>
      </c>
      <c r="G59" s="129">
        <v>0</v>
      </c>
      <c r="H59" s="129">
        <v>0</v>
      </c>
      <c r="I59" s="128">
        <f t="shared" si="9"/>
        <v>0</v>
      </c>
    </row>
    <row r="60" spans="2:9" x14ac:dyDescent="0.25">
      <c r="B60" s="31"/>
      <c r="C60" s="32" t="s">
        <v>176</v>
      </c>
      <c r="D60" s="129">
        <v>0</v>
      </c>
      <c r="E60" s="129">
        <v>0</v>
      </c>
      <c r="F60" s="129">
        <f t="shared" si="12"/>
        <v>0</v>
      </c>
      <c r="G60" s="129">
        <v>0</v>
      </c>
      <c r="H60" s="129">
        <v>0</v>
      </c>
      <c r="I60" s="128">
        <f t="shared" si="9"/>
        <v>0</v>
      </c>
    </row>
    <row r="61" spans="2:9" x14ac:dyDescent="0.25">
      <c r="B61" s="330" t="s">
        <v>177</v>
      </c>
      <c r="C61" s="331"/>
      <c r="D61" s="127">
        <f>SUM(D62:D68)</f>
        <v>0</v>
      </c>
      <c r="E61" s="127">
        <f>SUM(E62:E68)</f>
        <v>0</v>
      </c>
      <c r="F61" s="127">
        <f t="shared" si="8"/>
        <v>0</v>
      </c>
      <c r="G61" s="127">
        <f>SUM(G62:G68)</f>
        <v>0</v>
      </c>
      <c r="H61" s="127">
        <f>SUM(H62:H68)</f>
        <v>0</v>
      </c>
      <c r="I61" s="127">
        <f t="shared" si="9"/>
        <v>0</v>
      </c>
    </row>
    <row r="62" spans="2:9" x14ac:dyDescent="0.25">
      <c r="B62" s="31"/>
      <c r="C62" s="32" t="s">
        <v>178</v>
      </c>
      <c r="D62" s="129">
        <v>0</v>
      </c>
      <c r="E62" s="129">
        <v>0</v>
      </c>
      <c r="F62" s="129">
        <f t="shared" ref="F62:F68" si="13">D62+E62</f>
        <v>0</v>
      </c>
      <c r="G62" s="129">
        <v>0</v>
      </c>
      <c r="H62" s="129">
        <v>0</v>
      </c>
      <c r="I62" s="128">
        <f t="shared" si="9"/>
        <v>0</v>
      </c>
    </row>
    <row r="63" spans="2:9" x14ac:dyDescent="0.25">
      <c r="B63" s="31"/>
      <c r="C63" s="32" t="s">
        <v>179</v>
      </c>
      <c r="D63" s="129">
        <v>0</v>
      </c>
      <c r="E63" s="129">
        <v>0</v>
      </c>
      <c r="F63" s="129">
        <f t="shared" si="13"/>
        <v>0</v>
      </c>
      <c r="G63" s="129">
        <v>0</v>
      </c>
      <c r="H63" s="129">
        <v>0</v>
      </c>
      <c r="I63" s="128">
        <f t="shared" si="9"/>
        <v>0</v>
      </c>
    </row>
    <row r="64" spans="2:9" x14ac:dyDescent="0.25">
      <c r="B64" s="31"/>
      <c r="C64" s="32" t="s">
        <v>180</v>
      </c>
      <c r="D64" s="129">
        <v>0</v>
      </c>
      <c r="E64" s="129">
        <v>0</v>
      </c>
      <c r="F64" s="129">
        <f t="shared" si="13"/>
        <v>0</v>
      </c>
      <c r="G64" s="129">
        <v>0</v>
      </c>
      <c r="H64" s="129">
        <v>0</v>
      </c>
      <c r="I64" s="128">
        <f t="shared" si="9"/>
        <v>0</v>
      </c>
    </row>
    <row r="65" spans="2:9" x14ac:dyDescent="0.25">
      <c r="B65" s="31"/>
      <c r="C65" s="32" t="s">
        <v>181</v>
      </c>
      <c r="D65" s="129">
        <v>0</v>
      </c>
      <c r="E65" s="129">
        <v>0</v>
      </c>
      <c r="F65" s="129">
        <f t="shared" si="13"/>
        <v>0</v>
      </c>
      <c r="G65" s="129">
        <v>0</v>
      </c>
      <c r="H65" s="129">
        <v>0</v>
      </c>
      <c r="I65" s="128">
        <f t="shared" si="9"/>
        <v>0</v>
      </c>
    </row>
    <row r="66" spans="2:9" x14ac:dyDescent="0.25">
      <c r="B66" s="31"/>
      <c r="C66" s="32" t="s">
        <v>182</v>
      </c>
      <c r="D66" s="129">
        <v>0</v>
      </c>
      <c r="E66" s="129">
        <v>0</v>
      </c>
      <c r="F66" s="129">
        <f t="shared" si="13"/>
        <v>0</v>
      </c>
      <c r="G66" s="129">
        <v>0</v>
      </c>
      <c r="H66" s="129">
        <v>0</v>
      </c>
      <c r="I66" s="128">
        <f t="shared" si="9"/>
        <v>0</v>
      </c>
    </row>
    <row r="67" spans="2:9" x14ac:dyDescent="0.25">
      <c r="B67" s="31"/>
      <c r="C67" s="32" t="s">
        <v>183</v>
      </c>
      <c r="D67" s="129">
        <v>0</v>
      </c>
      <c r="E67" s="129">
        <v>0</v>
      </c>
      <c r="F67" s="129">
        <f t="shared" si="13"/>
        <v>0</v>
      </c>
      <c r="G67" s="129">
        <v>0</v>
      </c>
      <c r="H67" s="129">
        <v>0</v>
      </c>
      <c r="I67" s="128">
        <f t="shared" si="9"/>
        <v>0</v>
      </c>
    </row>
    <row r="68" spans="2:9" x14ac:dyDescent="0.25">
      <c r="B68" s="31"/>
      <c r="C68" s="32" t="s">
        <v>184</v>
      </c>
      <c r="D68" s="129">
        <v>0</v>
      </c>
      <c r="E68" s="129">
        <v>0</v>
      </c>
      <c r="F68" s="129">
        <f t="shared" si="13"/>
        <v>0</v>
      </c>
      <c r="G68" s="129">
        <v>0</v>
      </c>
      <c r="H68" s="129">
        <v>0</v>
      </c>
      <c r="I68" s="128">
        <f t="shared" si="9"/>
        <v>0</v>
      </c>
    </row>
    <row r="69" spans="2:9" x14ac:dyDescent="0.25">
      <c r="B69" s="332" t="s">
        <v>85</v>
      </c>
      <c r="C69" s="333"/>
      <c r="D69" s="127">
        <f>SUM(D70:D72)</f>
        <v>0</v>
      </c>
      <c r="E69" s="127">
        <f>SUM(E70:E72)</f>
        <v>0</v>
      </c>
      <c r="F69" s="127">
        <f t="shared" si="8"/>
        <v>0</v>
      </c>
      <c r="G69" s="127">
        <f>SUM(G70:G72)</f>
        <v>0</v>
      </c>
      <c r="H69" s="127">
        <f>SUM(H70:H72)</f>
        <v>0</v>
      </c>
      <c r="I69" s="127">
        <f t="shared" si="9"/>
        <v>0</v>
      </c>
    </row>
    <row r="70" spans="2:9" x14ac:dyDescent="0.25">
      <c r="B70" s="31"/>
      <c r="C70" s="32" t="s">
        <v>89</v>
      </c>
      <c r="D70" s="129">
        <v>0</v>
      </c>
      <c r="E70" s="129">
        <v>0</v>
      </c>
      <c r="F70" s="129">
        <f t="shared" ref="F70:F72" si="14">D70+E70</f>
        <v>0</v>
      </c>
      <c r="G70" s="129">
        <v>0</v>
      </c>
      <c r="H70" s="129">
        <v>0</v>
      </c>
      <c r="I70" s="128">
        <f t="shared" si="9"/>
        <v>0</v>
      </c>
    </row>
    <row r="71" spans="2:9" x14ac:dyDescent="0.25">
      <c r="B71" s="31"/>
      <c r="C71" s="32" t="s">
        <v>48</v>
      </c>
      <c r="D71" s="129">
        <v>0</v>
      </c>
      <c r="E71" s="129">
        <v>0</v>
      </c>
      <c r="F71" s="129">
        <f t="shared" si="14"/>
        <v>0</v>
      </c>
      <c r="G71" s="129">
        <v>0</v>
      </c>
      <c r="H71" s="129">
        <v>0</v>
      </c>
      <c r="I71" s="128">
        <f t="shared" si="9"/>
        <v>0</v>
      </c>
    </row>
    <row r="72" spans="2:9" x14ac:dyDescent="0.25">
      <c r="B72" s="31"/>
      <c r="C72" s="32" t="s">
        <v>90</v>
      </c>
      <c r="D72" s="129">
        <v>0</v>
      </c>
      <c r="E72" s="129">
        <v>0</v>
      </c>
      <c r="F72" s="129">
        <f t="shared" si="14"/>
        <v>0</v>
      </c>
      <c r="G72" s="129">
        <v>0</v>
      </c>
      <c r="H72" s="129">
        <v>0</v>
      </c>
      <c r="I72" s="128">
        <f t="shared" si="9"/>
        <v>0</v>
      </c>
    </row>
    <row r="73" spans="2:9" x14ac:dyDescent="0.25">
      <c r="B73" s="330" t="s">
        <v>185</v>
      </c>
      <c r="C73" s="331"/>
      <c r="D73" s="127">
        <f>SUM(D74:D80)</f>
        <v>0</v>
      </c>
      <c r="E73" s="127">
        <f>SUM(E74:E80)</f>
        <v>0</v>
      </c>
      <c r="F73" s="127">
        <f t="shared" ref="F73" si="15">+D73+E73</f>
        <v>0</v>
      </c>
      <c r="G73" s="127">
        <f>SUM(G74:G80)</f>
        <v>0</v>
      </c>
      <c r="H73" s="127">
        <f>SUM(H74:H80)</f>
        <v>0</v>
      </c>
      <c r="I73" s="127">
        <f t="shared" ref="I73" si="16">+F73-G73</f>
        <v>0</v>
      </c>
    </row>
    <row r="74" spans="2:9" x14ac:dyDescent="0.25">
      <c r="B74" s="31"/>
      <c r="C74" s="32" t="s">
        <v>186</v>
      </c>
      <c r="D74" s="129">
        <v>0</v>
      </c>
      <c r="E74" s="129">
        <v>0</v>
      </c>
      <c r="F74" s="129">
        <f>D74+E74</f>
        <v>0</v>
      </c>
      <c r="G74" s="129">
        <v>0</v>
      </c>
      <c r="H74" s="129">
        <v>0</v>
      </c>
      <c r="I74" s="128">
        <f t="shared" si="9"/>
        <v>0</v>
      </c>
    </row>
    <row r="75" spans="2:9" x14ac:dyDescent="0.25">
      <c r="B75" s="31"/>
      <c r="C75" s="32" t="s">
        <v>91</v>
      </c>
      <c r="D75" s="129">
        <v>0</v>
      </c>
      <c r="E75" s="129">
        <v>0</v>
      </c>
      <c r="F75" s="129">
        <f t="shared" ref="F75:F80" si="17">D75+E75</f>
        <v>0</v>
      </c>
      <c r="G75" s="129">
        <v>0</v>
      </c>
      <c r="H75" s="129">
        <v>0</v>
      </c>
      <c r="I75" s="128">
        <f t="shared" si="9"/>
        <v>0</v>
      </c>
    </row>
    <row r="76" spans="2:9" x14ac:dyDescent="0.25">
      <c r="B76" s="31"/>
      <c r="C76" s="32" t="s">
        <v>92</v>
      </c>
      <c r="D76" s="129">
        <v>0</v>
      </c>
      <c r="E76" s="129">
        <v>0</v>
      </c>
      <c r="F76" s="129">
        <f t="shared" si="17"/>
        <v>0</v>
      </c>
      <c r="G76" s="129">
        <v>0</v>
      </c>
      <c r="H76" s="129">
        <v>0</v>
      </c>
      <c r="I76" s="128">
        <f t="shared" si="9"/>
        <v>0</v>
      </c>
    </row>
    <row r="77" spans="2:9" x14ac:dyDescent="0.25">
      <c r="B77" s="31"/>
      <c r="C77" s="32" t="s">
        <v>93</v>
      </c>
      <c r="D77" s="129">
        <v>0</v>
      </c>
      <c r="E77" s="129">
        <v>0</v>
      </c>
      <c r="F77" s="129">
        <f t="shared" si="17"/>
        <v>0</v>
      </c>
      <c r="G77" s="129">
        <v>0</v>
      </c>
      <c r="H77" s="129">
        <v>0</v>
      </c>
      <c r="I77" s="128">
        <f t="shared" si="9"/>
        <v>0</v>
      </c>
    </row>
    <row r="78" spans="2:9" x14ac:dyDescent="0.25">
      <c r="B78" s="31"/>
      <c r="C78" s="32" t="s">
        <v>94</v>
      </c>
      <c r="D78" s="129">
        <v>0</v>
      </c>
      <c r="E78" s="129">
        <v>0</v>
      </c>
      <c r="F78" s="129">
        <f t="shared" si="17"/>
        <v>0</v>
      </c>
      <c r="G78" s="129">
        <v>0</v>
      </c>
      <c r="H78" s="129">
        <v>0</v>
      </c>
      <c r="I78" s="128">
        <f t="shared" si="9"/>
        <v>0</v>
      </c>
    </row>
    <row r="79" spans="2:9" x14ac:dyDescent="0.25">
      <c r="B79" s="31"/>
      <c r="C79" s="32" t="s">
        <v>95</v>
      </c>
      <c r="D79" s="129">
        <v>0</v>
      </c>
      <c r="E79" s="129">
        <v>0</v>
      </c>
      <c r="F79" s="129">
        <f t="shared" si="17"/>
        <v>0</v>
      </c>
      <c r="G79" s="129">
        <v>0</v>
      </c>
      <c r="H79" s="129">
        <v>0</v>
      </c>
      <c r="I79" s="128">
        <f t="shared" si="9"/>
        <v>0</v>
      </c>
    </row>
    <row r="80" spans="2:9" x14ac:dyDescent="0.25">
      <c r="B80" s="31"/>
      <c r="C80" s="32" t="s">
        <v>187</v>
      </c>
      <c r="D80" s="129">
        <v>0</v>
      </c>
      <c r="E80" s="129">
        <v>0</v>
      </c>
      <c r="F80" s="129">
        <f t="shared" si="17"/>
        <v>0</v>
      </c>
      <c r="G80" s="129">
        <v>0</v>
      </c>
      <c r="H80" s="129">
        <v>0</v>
      </c>
      <c r="I80" s="128">
        <f t="shared" si="9"/>
        <v>0</v>
      </c>
    </row>
    <row r="81" spans="2:12" s="90" customFormat="1" x14ac:dyDescent="0.25">
      <c r="B81" s="33"/>
      <c r="C81" s="34" t="s">
        <v>133</v>
      </c>
      <c r="D81" s="130">
        <f>+D9+D17+D27+D37+D47+D57+D61+D69+D73</f>
        <v>48848117</v>
      </c>
      <c r="E81" s="130">
        <f t="shared" ref="E81:I81" si="18">+E9+E17+E27+E37+E47+E57+E61+E69+E73</f>
        <v>0</v>
      </c>
      <c r="F81" s="130">
        <f t="shared" si="18"/>
        <v>48848117</v>
      </c>
      <c r="G81" s="130">
        <f t="shared" si="18"/>
        <v>45615984.080000006</v>
      </c>
      <c r="H81" s="130">
        <f t="shared" si="18"/>
        <v>41931861.390000001</v>
      </c>
      <c r="I81" s="130">
        <f t="shared" si="18"/>
        <v>3232132.9199999953</v>
      </c>
      <c r="K81" s="186"/>
      <c r="L81" s="188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6" sqref="B6"/>
    </sheetView>
  </sheetViews>
  <sheetFormatPr baseColWidth="10" defaultRowHeight="15" x14ac:dyDescent="0.25"/>
  <cols>
    <col min="1" max="1" width="1.5703125" style="18" customWidth="1"/>
    <col min="2" max="2" width="4.5703125" style="44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87"/>
      <c r="C1" s="87"/>
      <c r="D1" s="87"/>
      <c r="E1" s="87"/>
      <c r="F1" s="87"/>
      <c r="G1" s="87"/>
      <c r="H1" s="87"/>
      <c r="I1" s="87"/>
    </row>
    <row r="2" spans="1:9" ht="15.75" x14ac:dyDescent="0.25">
      <c r="A2" s="7"/>
      <c r="B2" s="321" t="s">
        <v>340</v>
      </c>
      <c r="C2" s="321"/>
      <c r="D2" s="321"/>
      <c r="E2" s="321"/>
      <c r="F2" s="321"/>
      <c r="G2" s="321"/>
      <c r="H2" s="321"/>
      <c r="I2" s="321"/>
    </row>
    <row r="3" spans="1:9" x14ac:dyDescent="0.25">
      <c r="A3" s="7"/>
      <c r="B3" s="329" t="s">
        <v>125</v>
      </c>
      <c r="C3" s="329"/>
      <c r="D3" s="329"/>
      <c r="E3" s="329"/>
      <c r="F3" s="329"/>
      <c r="G3" s="329"/>
      <c r="H3" s="329"/>
      <c r="I3" s="329"/>
    </row>
    <row r="4" spans="1:9" x14ac:dyDescent="0.25">
      <c r="A4" s="7"/>
      <c r="B4" s="329" t="s">
        <v>188</v>
      </c>
      <c r="C4" s="329"/>
      <c r="D4" s="329"/>
      <c r="E4" s="329"/>
      <c r="F4" s="329"/>
      <c r="G4" s="329"/>
      <c r="H4" s="329"/>
      <c r="I4" s="329"/>
    </row>
    <row r="5" spans="1:9" x14ac:dyDescent="0.25">
      <c r="A5" s="7"/>
      <c r="B5" s="329" t="s">
        <v>574</v>
      </c>
      <c r="C5" s="329"/>
      <c r="D5" s="329"/>
      <c r="E5" s="329"/>
      <c r="F5" s="329"/>
      <c r="G5" s="329"/>
      <c r="H5" s="329"/>
      <c r="I5" s="329"/>
    </row>
    <row r="6" spans="1:9" ht="9" customHeight="1" x14ac:dyDescent="0.25">
      <c r="A6" s="7"/>
      <c r="B6" s="87"/>
      <c r="C6" s="87"/>
      <c r="D6" s="87"/>
      <c r="E6" s="87"/>
      <c r="F6" s="87"/>
      <c r="G6" s="87"/>
      <c r="H6" s="87"/>
      <c r="I6" s="87"/>
    </row>
    <row r="7" spans="1:9" x14ac:dyDescent="0.25">
      <c r="B7" s="336" t="s">
        <v>73</v>
      </c>
      <c r="C7" s="336"/>
      <c r="D7" s="328" t="s">
        <v>126</v>
      </c>
      <c r="E7" s="328"/>
      <c r="F7" s="328"/>
      <c r="G7" s="328"/>
      <c r="H7" s="328"/>
      <c r="I7" s="328" t="s">
        <v>127</v>
      </c>
    </row>
    <row r="8" spans="1:9" ht="22.5" x14ac:dyDescent="0.25">
      <c r="B8" s="336"/>
      <c r="C8" s="336"/>
      <c r="D8" s="89" t="s">
        <v>128</v>
      </c>
      <c r="E8" s="89" t="s">
        <v>129</v>
      </c>
      <c r="F8" s="89" t="s">
        <v>109</v>
      </c>
      <c r="G8" s="89" t="s">
        <v>110</v>
      </c>
      <c r="H8" s="89" t="s">
        <v>130</v>
      </c>
      <c r="I8" s="328"/>
    </row>
    <row r="9" spans="1:9" x14ac:dyDescent="0.25">
      <c r="B9" s="336"/>
      <c r="C9" s="336"/>
      <c r="D9" s="89">
        <v>1</v>
      </c>
      <c r="E9" s="89">
        <v>2</v>
      </c>
      <c r="F9" s="89" t="s">
        <v>131</v>
      </c>
      <c r="G9" s="89">
        <v>4</v>
      </c>
      <c r="H9" s="89">
        <v>5</v>
      </c>
      <c r="I9" s="89" t="s">
        <v>132</v>
      </c>
    </row>
    <row r="10" spans="1:9" ht="3" customHeight="1" x14ac:dyDescent="0.25">
      <c r="B10" s="35"/>
      <c r="C10" s="23"/>
      <c r="D10" s="24"/>
      <c r="E10" s="24"/>
      <c r="F10" s="24"/>
      <c r="G10" s="24"/>
      <c r="H10" s="24"/>
      <c r="I10" s="24"/>
    </row>
    <row r="11" spans="1:9" s="91" customFormat="1" x14ac:dyDescent="0.25">
      <c r="A11" s="36"/>
      <c r="B11" s="334" t="s">
        <v>189</v>
      </c>
      <c r="C11" s="335"/>
      <c r="D11" s="131">
        <f t="shared" ref="D11:I11" si="0">SUM(D12:D19)</f>
        <v>48848117</v>
      </c>
      <c r="E11" s="131">
        <f t="shared" si="0"/>
        <v>0</v>
      </c>
      <c r="F11" s="131">
        <f t="shared" si="0"/>
        <v>48848117</v>
      </c>
      <c r="G11" s="131">
        <f t="shared" si="0"/>
        <v>45615984.080000006</v>
      </c>
      <c r="H11" s="131">
        <f t="shared" si="0"/>
        <v>41931861.390000001</v>
      </c>
      <c r="I11" s="131">
        <f t="shared" si="0"/>
        <v>3232132.9199999943</v>
      </c>
    </row>
    <row r="12" spans="1:9" s="91" customFormat="1" x14ac:dyDescent="0.25">
      <c r="A12" s="36"/>
      <c r="B12" s="37"/>
      <c r="C12" s="38" t="s">
        <v>190</v>
      </c>
      <c r="D12" s="132"/>
      <c r="E12" s="132"/>
      <c r="F12" s="132">
        <f t="shared" ref="F12:F19" si="1">+D12+E12</f>
        <v>0</v>
      </c>
      <c r="G12" s="132"/>
      <c r="H12" s="132"/>
      <c r="I12" s="132">
        <f t="shared" ref="I12:I19" si="2">+F12-G12</f>
        <v>0</v>
      </c>
    </row>
    <row r="13" spans="1:9" s="91" customFormat="1" x14ac:dyDescent="0.25">
      <c r="A13" s="36"/>
      <c r="B13" s="37"/>
      <c r="C13" s="38" t="s">
        <v>191</v>
      </c>
      <c r="D13" s="133">
        <f>COG!D81</f>
        <v>48848117</v>
      </c>
      <c r="E13" s="133">
        <f>COG!E81</f>
        <v>0</v>
      </c>
      <c r="F13" s="133">
        <f t="shared" si="1"/>
        <v>48848117</v>
      </c>
      <c r="G13" s="133">
        <f>COG!G81</f>
        <v>45615984.080000006</v>
      </c>
      <c r="H13" s="133">
        <f>COG!H81</f>
        <v>41931861.390000001</v>
      </c>
      <c r="I13" s="133">
        <f t="shared" si="2"/>
        <v>3232132.9199999943</v>
      </c>
    </row>
    <row r="14" spans="1:9" s="91" customFormat="1" x14ac:dyDescent="0.25">
      <c r="A14" s="36"/>
      <c r="B14" s="37"/>
      <c r="C14" s="38" t="s">
        <v>192</v>
      </c>
      <c r="D14" s="133">
        <v>0</v>
      </c>
      <c r="E14" s="133">
        <v>0</v>
      </c>
      <c r="F14" s="132">
        <f t="shared" si="1"/>
        <v>0</v>
      </c>
      <c r="G14" s="133">
        <v>0</v>
      </c>
      <c r="H14" s="133">
        <v>0</v>
      </c>
      <c r="I14" s="132">
        <f t="shared" si="2"/>
        <v>0</v>
      </c>
    </row>
    <row r="15" spans="1:9" s="91" customFormat="1" x14ac:dyDescent="0.25">
      <c r="A15" s="36"/>
      <c r="B15" s="37"/>
      <c r="C15" s="38" t="s">
        <v>193</v>
      </c>
      <c r="D15" s="133">
        <v>0</v>
      </c>
      <c r="E15" s="133">
        <v>0</v>
      </c>
      <c r="F15" s="132">
        <f t="shared" si="1"/>
        <v>0</v>
      </c>
      <c r="G15" s="133">
        <v>0</v>
      </c>
      <c r="H15" s="133">
        <v>0</v>
      </c>
      <c r="I15" s="132">
        <f t="shared" si="2"/>
        <v>0</v>
      </c>
    </row>
    <row r="16" spans="1:9" s="91" customFormat="1" x14ac:dyDescent="0.25">
      <c r="A16" s="36"/>
      <c r="B16" s="37"/>
      <c r="C16" s="38" t="s">
        <v>194</v>
      </c>
      <c r="D16" s="133">
        <v>0</v>
      </c>
      <c r="E16" s="133">
        <v>0</v>
      </c>
      <c r="F16" s="132">
        <f t="shared" si="1"/>
        <v>0</v>
      </c>
      <c r="G16" s="133">
        <v>0</v>
      </c>
      <c r="H16" s="133">
        <v>0</v>
      </c>
      <c r="I16" s="132">
        <f t="shared" si="2"/>
        <v>0</v>
      </c>
    </row>
    <row r="17" spans="1:9" s="91" customFormat="1" x14ac:dyDescent="0.25">
      <c r="A17" s="36"/>
      <c r="B17" s="37"/>
      <c r="C17" s="38" t="s">
        <v>195</v>
      </c>
      <c r="D17" s="133">
        <v>0</v>
      </c>
      <c r="E17" s="133">
        <v>0</v>
      </c>
      <c r="F17" s="132">
        <f t="shared" si="1"/>
        <v>0</v>
      </c>
      <c r="G17" s="133">
        <v>0</v>
      </c>
      <c r="H17" s="133">
        <v>0</v>
      </c>
      <c r="I17" s="132">
        <f t="shared" si="2"/>
        <v>0</v>
      </c>
    </row>
    <row r="18" spans="1:9" s="91" customFormat="1" x14ac:dyDescent="0.25">
      <c r="A18" s="36"/>
      <c r="B18" s="37"/>
      <c r="C18" s="38" t="s">
        <v>196</v>
      </c>
      <c r="D18" s="133">
        <v>0</v>
      </c>
      <c r="E18" s="133">
        <v>0</v>
      </c>
      <c r="F18" s="132">
        <f t="shared" si="1"/>
        <v>0</v>
      </c>
      <c r="G18" s="133">
        <v>0</v>
      </c>
      <c r="H18" s="133">
        <v>0</v>
      </c>
      <c r="I18" s="132">
        <f t="shared" si="2"/>
        <v>0</v>
      </c>
    </row>
    <row r="19" spans="1:9" s="91" customFormat="1" x14ac:dyDescent="0.25">
      <c r="A19" s="36"/>
      <c r="B19" s="37"/>
      <c r="C19" s="38" t="s">
        <v>163</v>
      </c>
      <c r="D19" s="133">
        <v>0</v>
      </c>
      <c r="E19" s="133">
        <v>0</v>
      </c>
      <c r="F19" s="132">
        <f t="shared" si="1"/>
        <v>0</v>
      </c>
      <c r="G19" s="133">
        <v>0</v>
      </c>
      <c r="H19" s="133">
        <v>0</v>
      </c>
      <c r="I19" s="132">
        <f t="shared" si="2"/>
        <v>0</v>
      </c>
    </row>
    <row r="20" spans="1:9" s="91" customFormat="1" x14ac:dyDescent="0.25">
      <c r="A20" s="36"/>
      <c r="B20" s="37"/>
      <c r="C20" s="38"/>
      <c r="D20" s="132"/>
      <c r="E20" s="132"/>
      <c r="F20" s="132"/>
      <c r="G20" s="132"/>
      <c r="H20" s="132"/>
      <c r="I20" s="132"/>
    </row>
    <row r="21" spans="1:9" s="92" customFormat="1" x14ac:dyDescent="0.25">
      <c r="A21" s="39"/>
      <c r="B21" s="334" t="s">
        <v>197</v>
      </c>
      <c r="C21" s="335"/>
      <c r="D21" s="131">
        <f>SUM(D22:D28)</f>
        <v>0</v>
      </c>
      <c r="E21" s="131">
        <f>SUM(E22:E28)</f>
        <v>0</v>
      </c>
      <c r="F21" s="131">
        <f t="shared" ref="F21:F28" si="3">+D21+E21</f>
        <v>0</v>
      </c>
      <c r="G21" s="131">
        <f>SUM(G22:G28)</f>
        <v>0</v>
      </c>
      <c r="H21" s="131">
        <f>SUM(H22:H28)</f>
        <v>0</v>
      </c>
      <c r="I21" s="131">
        <f t="shared" ref="I21:I28" si="4">+F21-G21</f>
        <v>0</v>
      </c>
    </row>
    <row r="22" spans="1:9" s="91" customFormat="1" x14ac:dyDescent="0.25">
      <c r="A22" s="36"/>
      <c r="B22" s="37"/>
      <c r="C22" s="38" t="s">
        <v>198</v>
      </c>
      <c r="D22" s="133">
        <v>0</v>
      </c>
      <c r="E22" s="133">
        <v>0</v>
      </c>
      <c r="F22" s="132">
        <f t="shared" si="3"/>
        <v>0</v>
      </c>
      <c r="G22" s="133">
        <v>0</v>
      </c>
      <c r="H22" s="133">
        <v>0</v>
      </c>
      <c r="I22" s="132">
        <f t="shared" si="4"/>
        <v>0</v>
      </c>
    </row>
    <row r="23" spans="1:9" s="91" customFormat="1" x14ac:dyDescent="0.25">
      <c r="A23" s="36"/>
      <c r="B23" s="37"/>
      <c r="C23" s="38" t="s">
        <v>199</v>
      </c>
      <c r="D23" s="133">
        <v>0</v>
      </c>
      <c r="E23" s="133">
        <v>0</v>
      </c>
      <c r="F23" s="132">
        <f t="shared" si="3"/>
        <v>0</v>
      </c>
      <c r="G23" s="133">
        <v>0</v>
      </c>
      <c r="H23" s="133">
        <v>0</v>
      </c>
      <c r="I23" s="132">
        <f t="shared" si="4"/>
        <v>0</v>
      </c>
    </row>
    <row r="24" spans="1:9" s="91" customFormat="1" x14ac:dyDescent="0.25">
      <c r="A24" s="36"/>
      <c r="B24" s="37"/>
      <c r="C24" s="38" t="s">
        <v>200</v>
      </c>
      <c r="D24" s="133">
        <v>0</v>
      </c>
      <c r="E24" s="133">
        <v>0</v>
      </c>
      <c r="F24" s="132">
        <f t="shared" si="3"/>
        <v>0</v>
      </c>
      <c r="G24" s="133">
        <v>0</v>
      </c>
      <c r="H24" s="133">
        <v>0</v>
      </c>
      <c r="I24" s="132">
        <f t="shared" si="4"/>
        <v>0</v>
      </c>
    </row>
    <row r="25" spans="1:9" s="91" customFormat="1" x14ac:dyDescent="0.25">
      <c r="A25" s="36"/>
      <c r="B25" s="37"/>
      <c r="C25" s="38" t="s">
        <v>201</v>
      </c>
      <c r="D25" s="133">
        <v>0</v>
      </c>
      <c r="E25" s="133">
        <v>0</v>
      </c>
      <c r="F25" s="132">
        <f t="shared" si="3"/>
        <v>0</v>
      </c>
      <c r="G25" s="133">
        <v>0</v>
      </c>
      <c r="H25" s="133">
        <v>0</v>
      </c>
      <c r="I25" s="132">
        <f t="shared" si="4"/>
        <v>0</v>
      </c>
    </row>
    <row r="26" spans="1:9" s="91" customFormat="1" x14ac:dyDescent="0.25">
      <c r="A26" s="36"/>
      <c r="B26" s="37"/>
      <c r="C26" s="38" t="s">
        <v>202</v>
      </c>
      <c r="D26" s="133">
        <v>0</v>
      </c>
      <c r="E26" s="133">
        <v>0</v>
      </c>
      <c r="F26" s="132">
        <f t="shared" si="3"/>
        <v>0</v>
      </c>
      <c r="G26" s="133">
        <v>0</v>
      </c>
      <c r="H26" s="133">
        <v>0</v>
      </c>
      <c r="I26" s="132">
        <f t="shared" si="4"/>
        <v>0</v>
      </c>
    </row>
    <row r="27" spans="1:9" s="91" customFormat="1" x14ac:dyDescent="0.25">
      <c r="A27" s="36"/>
      <c r="B27" s="37"/>
      <c r="C27" s="38" t="s">
        <v>203</v>
      </c>
      <c r="D27" s="133">
        <v>0</v>
      </c>
      <c r="E27" s="133">
        <v>0</v>
      </c>
      <c r="F27" s="132">
        <f t="shared" si="3"/>
        <v>0</v>
      </c>
      <c r="G27" s="133">
        <v>0</v>
      </c>
      <c r="H27" s="133">
        <v>0</v>
      </c>
      <c r="I27" s="132">
        <f t="shared" si="4"/>
        <v>0</v>
      </c>
    </row>
    <row r="28" spans="1:9" s="91" customFormat="1" x14ac:dyDescent="0.25">
      <c r="A28" s="36"/>
      <c r="B28" s="37"/>
      <c r="C28" s="38" t="s">
        <v>204</v>
      </c>
      <c r="D28" s="133">
        <v>0</v>
      </c>
      <c r="E28" s="133">
        <v>0</v>
      </c>
      <c r="F28" s="132">
        <f t="shared" si="3"/>
        <v>0</v>
      </c>
      <c r="G28" s="133">
        <v>0</v>
      </c>
      <c r="H28" s="133">
        <v>0</v>
      </c>
      <c r="I28" s="132">
        <f t="shared" si="4"/>
        <v>0</v>
      </c>
    </row>
    <row r="29" spans="1:9" s="91" customFormat="1" x14ac:dyDescent="0.25">
      <c r="A29" s="36"/>
      <c r="B29" s="37"/>
      <c r="C29" s="38"/>
      <c r="D29" s="134"/>
      <c r="E29" s="134"/>
      <c r="F29" s="134"/>
      <c r="G29" s="134"/>
      <c r="H29" s="134"/>
      <c r="I29" s="134"/>
    </row>
    <row r="30" spans="1:9" s="92" customFormat="1" x14ac:dyDescent="0.25">
      <c r="A30" s="39"/>
      <c r="B30" s="334" t="s">
        <v>205</v>
      </c>
      <c r="C30" s="335"/>
      <c r="D30" s="135">
        <f>SUM(D31:D39)</f>
        <v>0</v>
      </c>
      <c r="E30" s="135">
        <f>SUM(E31:E39)</f>
        <v>0</v>
      </c>
      <c r="F30" s="135">
        <f t="shared" ref="F30:F39" si="5">+D30+E30</f>
        <v>0</v>
      </c>
      <c r="G30" s="135">
        <f>SUM(G31:G39)</f>
        <v>0</v>
      </c>
      <c r="H30" s="135">
        <f>SUM(H31:H39)</f>
        <v>0</v>
      </c>
      <c r="I30" s="135">
        <f t="shared" ref="I30:I39" si="6">+F30-G30</f>
        <v>0</v>
      </c>
    </row>
    <row r="31" spans="1:9" s="91" customFormat="1" x14ac:dyDescent="0.25">
      <c r="A31" s="36"/>
      <c r="B31" s="37"/>
      <c r="C31" s="38" t="s">
        <v>206</v>
      </c>
      <c r="D31" s="133">
        <v>0</v>
      </c>
      <c r="E31" s="133">
        <v>0</v>
      </c>
      <c r="F31" s="132">
        <f t="shared" si="5"/>
        <v>0</v>
      </c>
      <c r="G31" s="133">
        <v>0</v>
      </c>
      <c r="H31" s="133">
        <v>0</v>
      </c>
      <c r="I31" s="134">
        <f t="shared" si="6"/>
        <v>0</v>
      </c>
    </row>
    <row r="32" spans="1:9" s="91" customFormat="1" x14ac:dyDescent="0.25">
      <c r="A32" s="36"/>
      <c r="B32" s="37"/>
      <c r="C32" s="38" t="s">
        <v>207</v>
      </c>
      <c r="D32" s="133">
        <v>0</v>
      </c>
      <c r="E32" s="133">
        <v>0</v>
      </c>
      <c r="F32" s="132">
        <f t="shared" si="5"/>
        <v>0</v>
      </c>
      <c r="G32" s="133">
        <v>0</v>
      </c>
      <c r="H32" s="133">
        <v>0</v>
      </c>
      <c r="I32" s="134">
        <f t="shared" si="6"/>
        <v>0</v>
      </c>
    </row>
    <row r="33" spans="1:9" s="91" customFormat="1" x14ac:dyDescent="0.25">
      <c r="A33" s="36"/>
      <c r="B33" s="37"/>
      <c r="C33" s="38" t="s">
        <v>208</v>
      </c>
      <c r="D33" s="133">
        <v>0</v>
      </c>
      <c r="E33" s="133">
        <v>0</v>
      </c>
      <c r="F33" s="132">
        <f t="shared" si="5"/>
        <v>0</v>
      </c>
      <c r="G33" s="133">
        <v>0</v>
      </c>
      <c r="H33" s="133">
        <v>0</v>
      </c>
      <c r="I33" s="134">
        <f t="shared" si="6"/>
        <v>0</v>
      </c>
    </row>
    <row r="34" spans="1:9" s="91" customFormat="1" x14ac:dyDescent="0.25">
      <c r="A34" s="36"/>
      <c r="B34" s="37"/>
      <c r="C34" s="38" t="s">
        <v>209</v>
      </c>
      <c r="D34" s="133">
        <v>0</v>
      </c>
      <c r="E34" s="133">
        <v>0</v>
      </c>
      <c r="F34" s="132">
        <f t="shared" si="5"/>
        <v>0</v>
      </c>
      <c r="G34" s="133">
        <v>0</v>
      </c>
      <c r="H34" s="133">
        <v>0</v>
      </c>
      <c r="I34" s="134">
        <f t="shared" si="6"/>
        <v>0</v>
      </c>
    </row>
    <row r="35" spans="1:9" s="91" customFormat="1" x14ac:dyDescent="0.25">
      <c r="A35" s="36"/>
      <c r="B35" s="37"/>
      <c r="C35" s="38" t="s">
        <v>210</v>
      </c>
      <c r="D35" s="133">
        <v>0</v>
      </c>
      <c r="E35" s="133">
        <v>0</v>
      </c>
      <c r="F35" s="132">
        <f t="shared" si="5"/>
        <v>0</v>
      </c>
      <c r="G35" s="133">
        <v>0</v>
      </c>
      <c r="H35" s="133">
        <v>0</v>
      </c>
      <c r="I35" s="134">
        <f t="shared" si="6"/>
        <v>0</v>
      </c>
    </row>
    <row r="36" spans="1:9" s="91" customFormat="1" x14ac:dyDescent="0.25">
      <c r="A36" s="36"/>
      <c r="B36" s="37"/>
      <c r="C36" s="38" t="s">
        <v>211</v>
      </c>
      <c r="D36" s="133">
        <v>0</v>
      </c>
      <c r="E36" s="133">
        <v>0</v>
      </c>
      <c r="F36" s="132">
        <f t="shared" si="5"/>
        <v>0</v>
      </c>
      <c r="G36" s="133">
        <v>0</v>
      </c>
      <c r="H36" s="133">
        <v>0</v>
      </c>
      <c r="I36" s="134">
        <f t="shared" si="6"/>
        <v>0</v>
      </c>
    </row>
    <row r="37" spans="1:9" s="91" customFormat="1" x14ac:dyDescent="0.25">
      <c r="A37" s="36"/>
      <c r="B37" s="37"/>
      <c r="C37" s="38" t="s">
        <v>212</v>
      </c>
      <c r="D37" s="133">
        <v>0</v>
      </c>
      <c r="E37" s="133">
        <v>0</v>
      </c>
      <c r="F37" s="132">
        <f t="shared" si="5"/>
        <v>0</v>
      </c>
      <c r="G37" s="133">
        <v>0</v>
      </c>
      <c r="H37" s="133">
        <v>0</v>
      </c>
      <c r="I37" s="134">
        <f t="shared" si="6"/>
        <v>0</v>
      </c>
    </row>
    <row r="38" spans="1:9" s="91" customFormat="1" x14ac:dyDescent="0.25">
      <c r="A38" s="36"/>
      <c r="B38" s="37"/>
      <c r="C38" s="38" t="s">
        <v>213</v>
      </c>
      <c r="D38" s="133">
        <v>0</v>
      </c>
      <c r="E38" s="133">
        <v>0</v>
      </c>
      <c r="F38" s="132">
        <f t="shared" si="5"/>
        <v>0</v>
      </c>
      <c r="G38" s="133">
        <v>0</v>
      </c>
      <c r="H38" s="133">
        <v>0</v>
      </c>
      <c r="I38" s="134">
        <f t="shared" si="6"/>
        <v>0</v>
      </c>
    </row>
    <row r="39" spans="1:9" s="91" customFormat="1" x14ac:dyDescent="0.25">
      <c r="A39" s="36"/>
      <c r="B39" s="37"/>
      <c r="C39" s="38" t="s">
        <v>214</v>
      </c>
      <c r="D39" s="133">
        <v>0</v>
      </c>
      <c r="E39" s="133">
        <v>0</v>
      </c>
      <c r="F39" s="132">
        <f t="shared" si="5"/>
        <v>0</v>
      </c>
      <c r="G39" s="133">
        <v>0</v>
      </c>
      <c r="H39" s="133">
        <v>0</v>
      </c>
      <c r="I39" s="134">
        <f t="shared" si="6"/>
        <v>0</v>
      </c>
    </row>
    <row r="40" spans="1:9" s="91" customFormat="1" x14ac:dyDescent="0.25">
      <c r="A40" s="36"/>
      <c r="B40" s="37"/>
      <c r="C40" s="38"/>
      <c r="D40" s="134"/>
      <c r="E40" s="134"/>
      <c r="F40" s="134"/>
      <c r="G40" s="134"/>
      <c r="H40" s="134"/>
      <c r="I40" s="134"/>
    </row>
    <row r="41" spans="1:9" s="92" customFormat="1" x14ac:dyDescent="0.25">
      <c r="A41" s="39"/>
      <c r="B41" s="334" t="s">
        <v>215</v>
      </c>
      <c r="C41" s="335"/>
      <c r="D41" s="135">
        <f>SUM(D42:D45)</f>
        <v>0</v>
      </c>
      <c r="E41" s="135">
        <f>SUM(E42:E45)</f>
        <v>0</v>
      </c>
      <c r="F41" s="135">
        <f>+D41+E41</f>
        <v>0</v>
      </c>
      <c r="G41" s="135">
        <f>SUM(G42:G45)</f>
        <v>0</v>
      </c>
      <c r="H41" s="135">
        <f>SUM(H42:H45)</f>
        <v>0</v>
      </c>
      <c r="I41" s="135">
        <f>+F41-G41</f>
        <v>0</v>
      </c>
    </row>
    <row r="42" spans="1:9" s="91" customFormat="1" x14ac:dyDescent="0.25">
      <c r="A42" s="36"/>
      <c r="B42" s="37"/>
      <c r="C42" s="38" t="s">
        <v>216</v>
      </c>
      <c r="D42" s="133">
        <v>0</v>
      </c>
      <c r="E42" s="133">
        <v>0</v>
      </c>
      <c r="F42" s="132">
        <f t="shared" ref="F42:F45" si="7">+D42+E42</f>
        <v>0</v>
      </c>
      <c r="G42" s="133">
        <v>0</v>
      </c>
      <c r="H42" s="133">
        <v>0</v>
      </c>
      <c r="I42" s="134">
        <f>+F42-G42</f>
        <v>0</v>
      </c>
    </row>
    <row r="43" spans="1:9" s="91" customFormat="1" ht="22.5" x14ac:dyDescent="0.25">
      <c r="A43" s="36"/>
      <c r="B43" s="37"/>
      <c r="C43" s="38" t="s">
        <v>217</v>
      </c>
      <c r="D43" s="133">
        <v>0</v>
      </c>
      <c r="E43" s="133">
        <v>0</v>
      </c>
      <c r="F43" s="132">
        <f t="shared" si="7"/>
        <v>0</v>
      </c>
      <c r="G43" s="133">
        <v>0</v>
      </c>
      <c r="H43" s="133">
        <v>0</v>
      </c>
      <c r="I43" s="134">
        <f>+F43-G43</f>
        <v>0</v>
      </c>
    </row>
    <row r="44" spans="1:9" s="91" customFormat="1" x14ac:dyDescent="0.25">
      <c r="A44" s="36"/>
      <c r="B44" s="37"/>
      <c r="C44" s="38" t="s">
        <v>218</v>
      </c>
      <c r="D44" s="133">
        <v>0</v>
      </c>
      <c r="E44" s="133">
        <v>0</v>
      </c>
      <c r="F44" s="132">
        <f t="shared" si="7"/>
        <v>0</v>
      </c>
      <c r="G44" s="133">
        <v>0</v>
      </c>
      <c r="H44" s="133">
        <v>0</v>
      </c>
      <c r="I44" s="134">
        <f>+F44-G44</f>
        <v>0</v>
      </c>
    </row>
    <row r="45" spans="1:9" s="91" customFormat="1" x14ac:dyDescent="0.25">
      <c r="A45" s="36"/>
      <c r="B45" s="37"/>
      <c r="C45" s="38" t="s">
        <v>219</v>
      </c>
      <c r="D45" s="133">
        <v>0</v>
      </c>
      <c r="E45" s="133">
        <v>0</v>
      </c>
      <c r="F45" s="132">
        <f t="shared" si="7"/>
        <v>0</v>
      </c>
      <c r="G45" s="133">
        <v>0</v>
      </c>
      <c r="H45" s="133">
        <v>0</v>
      </c>
      <c r="I45" s="134">
        <f>+F45-G45</f>
        <v>0</v>
      </c>
    </row>
    <row r="46" spans="1:9" s="91" customFormat="1" x14ac:dyDescent="0.25">
      <c r="A46" s="36"/>
      <c r="B46" s="40"/>
      <c r="C46" s="41"/>
      <c r="D46" s="136"/>
      <c r="E46" s="136"/>
      <c r="F46" s="136"/>
      <c r="G46" s="136"/>
      <c r="H46" s="136"/>
      <c r="I46" s="136"/>
    </row>
    <row r="47" spans="1:9" s="92" customFormat="1" ht="24" customHeight="1" x14ac:dyDescent="0.25">
      <c r="A47" s="39"/>
      <c r="B47" s="42"/>
      <c r="C47" s="43" t="s">
        <v>133</v>
      </c>
      <c r="D47" s="137">
        <f t="shared" ref="D47:I47" si="8">+D11+D21+D30+D41</f>
        <v>48848117</v>
      </c>
      <c r="E47" s="137">
        <f t="shared" si="8"/>
        <v>0</v>
      </c>
      <c r="F47" s="137">
        <f t="shared" si="8"/>
        <v>48848117</v>
      </c>
      <c r="G47" s="137">
        <f t="shared" si="8"/>
        <v>45615984.080000006</v>
      </c>
      <c r="H47" s="137">
        <f t="shared" si="8"/>
        <v>41931861.390000001</v>
      </c>
      <c r="I47" s="137">
        <f t="shared" si="8"/>
        <v>3232132.9199999943</v>
      </c>
    </row>
    <row r="48" spans="1:9" x14ac:dyDescent="0.25">
      <c r="A48" s="7"/>
      <c r="B48" s="93"/>
      <c r="C48" s="87"/>
      <c r="D48" s="259"/>
      <c r="E48" s="259"/>
      <c r="F48" s="259"/>
      <c r="G48" s="259"/>
      <c r="H48" s="259"/>
      <c r="I48" s="259"/>
    </row>
    <row r="49" spans="1:9" x14ac:dyDescent="0.25">
      <c r="A49" s="7"/>
      <c r="B49" s="93"/>
      <c r="C49" s="87"/>
      <c r="D49" s="260"/>
      <c r="E49" s="260"/>
      <c r="F49" s="260"/>
      <c r="G49" s="260"/>
      <c r="H49" s="260"/>
      <c r="I49" s="260"/>
    </row>
    <row r="50" spans="1:9" x14ac:dyDescent="0.25">
      <c r="A50" s="7"/>
      <c r="B50" s="93"/>
      <c r="C50" s="87"/>
      <c r="D50" s="87"/>
      <c r="E50" s="87"/>
      <c r="F50" s="87"/>
      <c r="G50" s="87"/>
      <c r="H50" s="87"/>
      <c r="I50" s="87"/>
    </row>
    <row r="51" spans="1:9" x14ac:dyDescent="0.25">
      <c r="A51" s="7"/>
      <c r="B51" s="93"/>
      <c r="C51" s="87"/>
      <c r="D51" s="87"/>
      <c r="E51" s="87"/>
      <c r="F51" s="87"/>
      <c r="G51" s="87"/>
      <c r="H51" s="87"/>
      <c r="I51" s="87"/>
    </row>
    <row r="52" spans="1:9" x14ac:dyDescent="0.25">
      <c r="A52" s="7"/>
      <c r="B52" s="93"/>
      <c r="C52" s="87"/>
      <c r="D52" s="87"/>
      <c r="E52" s="87"/>
      <c r="F52" s="87"/>
      <c r="G52" s="87"/>
      <c r="H52" s="87"/>
      <c r="I52" s="87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6" workbookViewId="0">
      <selection activeCell="A31" sqref="A31"/>
    </sheetView>
  </sheetViews>
  <sheetFormatPr baseColWidth="10" defaultRowHeight="14.25" x14ac:dyDescent="0.2"/>
  <cols>
    <col min="1" max="1" width="3" style="94" customWidth="1"/>
    <col min="2" max="2" width="18.5703125" style="53" customWidth="1"/>
    <col min="3" max="3" width="19" style="53" customWidth="1"/>
    <col min="4" max="7" width="11.42578125" style="53"/>
    <col min="8" max="8" width="13.42578125" style="53" customWidth="1"/>
    <col min="9" max="9" width="10" style="53" customWidth="1"/>
    <col min="10" max="10" width="3" style="94" customWidth="1"/>
    <col min="11" max="16384" width="11.42578125" style="53"/>
  </cols>
  <sheetData>
    <row r="1" spans="2:9" s="94" customFormat="1" x14ac:dyDescent="0.2"/>
    <row r="2" spans="2:9" s="94" customFormat="1" ht="15.75" x14ac:dyDescent="0.25">
      <c r="B2" s="321"/>
      <c r="C2" s="321"/>
      <c r="D2" s="321"/>
      <c r="E2" s="321"/>
      <c r="F2" s="321"/>
      <c r="G2" s="321"/>
      <c r="H2" s="321"/>
      <c r="I2" s="321"/>
    </row>
    <row r="3" spans="2:9" ht="15.75" x14ac:dyDescent="0.25">
      <c r="B3" s="321" t="s">
        <v>563</v>
      </c>
      <c r="C3" s="321"/>
      <c r="D3" s="321"/>
      <c r="E3" s="321"/>
      <c r="F3" s="321"/>
      <c r="G3" s="321"/>
      <c r="H3" s="321"/>
      <c r="I3" s="321"/>
    </row>
    <row r="4" spans="2:9" ht="15.75" x14ac:dyDescent="0.25">
      <c r="B4" s="321" t="s">
        <v>101</v>
      </c>
      <c r="C4" s="321"/>
      <c r="D4" s="321"/>
      <c r="E4" s="321"/>
      <c r="F4" s="321"/>
      <c r="G4" s="321"/>
      <c r="H4" s="321"/>
      <c r="I4" s="321"/>
    </row>
    <row r="5" spans="2:9" ht="15.75" x14ac:dyDescent="0.25">
      <c r="B5" s="321" t="s">
        <v>574</v>
      </c>
      <c r="C5" s="321"/>
      <c r="D5" s="321"/>
      <c r="E5" s="321"/>
      <c r="F5" s="321"/>
      <c r="G5" s="321"/>
      <c r="H5" s="321"/>
      <c r="I5" s="321"/>
    </row>
    <row r="6" spans="2:9" x14ac:dyDescent="0.2">
      <c r="B6" s="94"/>
      <c r="C6" s="94"/>
      <c r="D6" s="94"/>
      <c r="E6" s="94"/>
      <c r="F6" s="94"/>
      <c r="G6" s="94"/>
      <c r="H6" s="94"/>
      <c r="I6" s="94"/>
    </row>
    <row r="7" spans="2:9" x14ac:dyDescent="0.2">
      <c r="B7" s="337" t="s">
        <v>220</v>
      </c>
      <c r="C7" s="337"/>
      <c r="D7" s="337" t="s">
        <v>221</v>
      </c>
      <c r="E7" s="337"/>
      <c r="F7" s="337" t="s">
        <v>222</v>
      </c>
      <c r="G7" s="337"/>
      <c r="H7" s="337" t="s">
        <v>223</v>
      </c>
      <c r="I7" s="337"/>
    </row>
    <row r="8" spans="2:9" x14ac:dyDescent="0.2">
      <c r="B8" s="337"/>
      <c r="C8" s="337"/>
      <c r="D8" s="337" t="s">
        <v>224</v>
      </c>
      <c r="E8" s="337"/>
      <c r="F8" s="337" t="s">
        <v>225</v>
      </c>
      <c r="G8" s="337"/>
      <c r="H8" s="337" t="s">
        <v>226</v>
      </c>
      <c r="I8" s="337"/>
    </row>
    <row r="9" spans="2:9" x14ac:dyDescent="0.2">
      <c r="B9" s="342" t="s">
        <v>227</v>
      </c>
      <c r="C9" s="343"/>
      <c r="D9" s="343"/>
      <c r="E9" s="343"/>
      <c r="F9" s="343"/>
      <c r="G9" s="343"/>
      <c r="H9" s="343"/>
      <c r="I9" s="344"/>
    </row>
    <row r="10" spans="2:9" x14ac:dyDescent="0.2">
      <c r="B10" s="338"/>
      <c r="C10" s="338"/>
      <c r="D10" s="339">
        <v>0</v>
      </c>
      <c r="E10" s="339"/>
      <c r="F10" s="339">
        <v>0</v>
      </c>
      <c r="G10" s="339"/>
      <c r="H10" s="340">
        <f>+D10-F10</f>
        <v>0</v>
      </c>
      <c r="I10" s="341"/>
    </row>
    <row r="11" spans="2:9" x14ac:dyDescent="0.2">
      <c r="B11" s="338"/>
      <c r="C11" s="338"/>
      <c r="D11" s="339">
        <v>0</v>
      </c>
      <c r="E11" s="339"/>
      <c r="F11" s="339">
        <v>0</v>
      </c>
      <c r="G11" s="339"/>
      <c r="H11" s="340">
        <f t="shared" ref="H11:H19" si="0">+D11-F11</f>
        <v>0</v>
      </c>
      <c r="I11" s="341"/>
    </row>
    <row r="12" spans="2:9" x14ac:dyDescent="0.2">
      <c r="B12" s="338"/>
      <c r="C12" s="338"/>
      <c r="D12" s="339">
        <v>0</v>
      </c>
      <c r="E12" s="339"/>
      <c r="F12" s="339">
        <v>0</v>
      </c>
      <c r="G12" s="339"/>
      <c r="H12" s="340">
        <f t="shared" si="0"/>
        <v>0</v>
      </c>
      <c r="I12" s="341"/>
    </row>
    <row r="13" spans="2:9" x14ac:dyDescent="0.2">
      <c r="B13" s="338"/>
      <c r="C13" s="338"/>
      <c r="D13" s="339">
        <v>0</v>
      </c>
      <c r="E13" s="339"/>
      <c r="F13" s="339">
        <v>0</v>
      </c>
      <c r="G13" s="339"/>
      <c r="H13" s="340">
        <f t="shared" si="0"/>
        <v>0</v>
      </c>
      <c r="I13" s="341"/>
    </row>
    <row r="14" spans="2:9" x14ac:dyDescent="0.2">
      <c r="B14" s="338"/>
      <c r="C14" s="338"/>
      <c r="D14" s="339">
        <v>0</v>
      </c>
      <c r="E14" s="339"/>
      <c r="F14" s="339">
        <v>0</v>
      </c>
      <c r="G14" s="339"/>
      <c r="H14" s="340">
        <f t="shared" si="0"/>
        <v>0</v>
      </c>
      <c r="I14" s="341"/>
    </row>
    <row r="15" spans="2:9" x14ac:dyDescent="0.2">
      <c r="B15" s="338"/>
      <c r="C15" s="338"/>
      <c r="D15" s="339">
        <v>0</v>
      </c>
      <c r="E15" s="339"/>
      <c r="F15" s="339">
        <v>0</v>
      </c>
      <c r="G15" s="339"/>
      <c r="H15" s="340">
        <f t="shared" si="0"/>
        <v>0</v>
      </c>
      <c r="I15" s="341"/>
    </row>
    <row r="16" spans="2:9" x14ac:dyDescent="0.2">
      <c r="B16" s="338"/>
      <c r="C16" s="338"/>
      <c r="D16" s="339">
        <v>0</v>
      </c>
      <c r="E16" s="339"/>
      <c r="F16" s="339">
        <v>0</v>
      </c>
      <c r="G16" s="339"/>
      <c r="H16" s="340">
        <f t="shared" si="0"/>
        <v>0</v>
      </c>
      <c r="I16" s="341"/>
    </row>
    <row r="17" spans="2:9" x14ac:dyDescent="0.2">
      <c r="B17" s="338"/>
      <c r="C17" s="338"/>
      <c r="D17" s="339">
        <v>0</v>
      </c>
      <c r="E17" s="339"/>
      <c r="F17" s="339">
        <v>0</v>
      </c>
      <c r="G17" s="339"/>
      <c r="H17" s="340">
        <f t="shared" si="0"/>
        <v>0</v>
      </c>
      <c r="I17" s="341"/>
    </row>
    <row r="18" spans="2:9" x14ac:dyDescent="0.2">
      <c r="B18" s="338"/>
      <c r="C18" s="338"/>
      <c r="D18" s="339">
        <v>0</v>
      </c>
      <c r="E18" s="339"/>
      <c r="F18" s="339">
        <v>0</v>
      </c>
      <c r="G18" s="339"/>
      <c r="H18" s="340">
        <f t="shared" si="0"/>
        <v>0</v>
      </c>
      <c r="I18" s="341"/>
    </row>
    <row r="19" spans="2:9" x14ac:dyDescent="0.2">
      <c r="B19" s="338" t="s">
        <v>228</v>
      </c>
      <c r="C19" s="338"/>
      <c r="D19" s="339">
        <f>SUM(D10:E18)</f>
        <v>0</v>
      </c>
      <c r="E19" s="339"/>
      <c r="F19" s="339">
        <f>SUM(F10:G18)</f>
        <v>0</v>
      </c>
      <c r="G19" s="339"/>
      <c r="H19" s="340">
        <f t="shared" si="0"/>
        <v>0</v>
      </c>
      <c r="I19" s="341"/>
    </row>
    <row r="20" spans="2:9" x14ac:dyDescent="0.2">
      <c r="B20" s="338"/>
      <c r="C20" s="338"/>
      <c r="D20" s="338"/>
      <c r="E20" s="338"/>
      <c r="F20" s="338"/>
      <c r="G20" s="338"/>
      <c r="H20" s="338"/>
      <c r="I20" s="338"/>
    </row>
    <row r="21" spans="2:9" x14ac:dyDescent="0.2">
      <c r="B21" s="342" t="s">
        <v>229</v>
      </c>
      <c r="C21" s="343"/>
      <c r="D21" s="343"/>
      <c r="E21" s="343"/>
      <c r="F21" s="343"/>
      <c r="G21" s="343"/>
      <c r="H21" s="343"/>
      <c r="I21" s="344"/>
    </row>
    <row r="22" spans="2:9" x14ac:dyDescent="0.2">
      <c r="B22" s="338"/>
      <c r="C22" s="338"/>
      <c r="D22" s="338"/>
      <c r="E22" s="338"/>
      <c r="F22" s="338"/>
      <c r="G22" s="338"/>
      <c r="H22" s="338"/>
      <c r="I22" s="338"/>
    </row>
    <row r="23" spans="2:9" x14ac:dyDescent="0.2">
      <c r="B23" s="338"/>
      <c r="C23" s="338"/>
      <c r="D23" s="339">
        <v>0</v>
      </c>
      <c r="E23" s="339"/>
      <c r="F23" s="339">
        <v>0</v>
      </c>
      <c r="G23" s="339"/>
      <c r="H23" s="340">
        <f>+D23-F23</f>
        <v>0</v>
      </c>
      <c r="I23" s="341"/>
    </row>
    <row r="24" spans="2:9" x14ac:dyDescent="0.2">
      <c r="B24" s="338"/>
      <c r="C24" s="338"/>
      <c r="D24" s="339">
        <v>0</v>
      </c>
      <c r="E24" s="339"/>
      <c r="F24" s="339">
        <v>0</v>
      </c>
      <c r="G24" s="339"/>
      <c r="H24" s="340">
        <f>+D24-F24</f>
        <v>0</v>
      </c>
      <c r="I24" s="341"/>
    </row>
    <row r="25" spans="2:9" x14ac:dyDescent="0.2">
      <c r="B25" s="338"/>
      <c r="C25" s="338"/>
      <c r="D25" s="339">
        <v>0</v>
      </c>
      <c r="E25" s="339"/>
      <c r="F25" s="339">
        <v>0</v>
      </c>
      <c r="G25" s="339"/>
      <c r="H25" s="340">
        <f t="shared" ref="H25:H30" si="1">+D25-F25</f>
        <v>0</v>
      </c>
      <c r="I25" s="341"/>
    </row>
    <row r="26" spans="2:9" x14ac:dyDescent="0.2">
      <c r="B26" s="338"/>
      <c r="C26" s="338"/>
      <c r="D26" s="339">
        <v>0</v>
      </c>
      <c r="E26" s="339"/>
      <c r="F26" s="339">
        <v>0</v>
      </c>
      <c r="G26" s="339"/>
      <c r="H26" s="340">
        <f t="shared" si="1"/>
        <v>0</v>
      </c>
      <c r="I26" s="341"/>
    </row>
    <row r="27" spans="2:9" x14ac:dyDescent="0.2">
      <c r="B27" s="338"/>
      <c r="C27" s="338"/>
      <c r="D27" s="339">
        <v>0</v>
      </c>
      <c r="E27" s="339"/>
      <c r="F27" s="339">
        <v>0</v>
      </c>
      <c r="G27" s="339"/>
      <c r="H27" s="340">
        <f t="shared" si="1"/>
        <v>0</v>
      </c>
      <c r="I27" s="341"/>
    </row>
    <row r="28" spans="2:9" x14ac:dyDescent="0.2">
      <c r="B28" s="338"/>
      <c r="C28" s="338"/>
      <c r="D28" s="339">
        <v>0</v>
      </c>
      <c r="E28" s="339"/>
      <c r="F28" s="339">
        <v>0</v>
      </c>
      <c r="G28" s="339"/>
      <c r="H28" s="340">
        <f t="shared" si="1"/>
        <v>0</v>
      </c>
      <c r="I28" s="341"/>
    </row>
    <row r="29" spans="2:9" x14ac:dyDescent="0.2">
      <c r="B29" s="338"/>
      <c r="C29" s="338"/>
      <c r="D29" s="339">
        <v>0</v>
      </c>
      <c r="E29" s="339"/>
      <c r="F29" s="339">
        <v>0</v>
      </c>
      <c r="G29" s="339"/>
      <c r="H29" s="340">
        <f t="shared" si="1"/>
        <v>0</v>
      </c>
      <c r="I29" s="341"/>
    </row>
    <row r="30" spans="2:9" x14ac:dyDescent="0.2">
      <c r="B30" s="338"/>
      <c r="C30" s="338"/>
      <c r="D30" s="339">
        <v>0</v>
      </c>
      <c r="E30" s="339"/>
      <c r="F30" s="339">
        <v>0</v>
      </c>
      <c r="G30" s="339"/>
      <c r="H30" s="340">
        <f t="shared" si="1"/>
        <v>0</v>
      </c>
      <c r="I30" s="341"/>
    </row>
    <row r="31" spans="2:9" x14ac:dyDescent="0.2">
      <c r="B31" s="338" t="s">
        <v>230</v>
      </c>
      <c r="C31" s="338"/>
      <c r="D31" s="339">
        <f>SUM(D22:E30)</f>
        <v>0</v>
      </c>
      <c r="E31" s="339"/>
      <c r="F31" s="339">
        <f>SUM(F22:G30)</f>
        <v>0</v>
      </c>
      <c r="G31" s="339"/>
      <c r="H31" s="339">
        <f>+D31-F31</f>
        <v>0</v>
      </c>
      <c r="I31" s="339"/>
    </row>
    <row r="32" spans="2:9" x14ac:dyDescent="0.2">
      <c r="B32" s="338"/>
      <c r="C32" s="338"/>
      <c r="D32" s="339"/>
      <c r="E32" s="339"/>
      <c r="F32" s="339"/>
      <c r="G32" s="339"/>
      <c r="H32" s="339"/>
      <c r="I32" s="339"/>
    </row>
    <row r="33" spans="2:9" x14ac:dyDescent="0.2">
      <c r="B33" s="345" t="s">
        <v>99</v>
      </c>
      <c r="C33" s="346"/>
      <c r="D33" s="340">
        <f>+D19+D31</f>
        <v>0</v>
      </c>
      <c r="E33" s="341"/>
      <c r="F33" s="340">
        <f>+F19+F31</f>
        <v>0</v>
      </c>
      <c r="G33" s="341"/>
      <c r="H33" s="340">
        <f>+H19+H31</f>
        <v>0</v>
      </c>
      <c r="I33" s="341"/>
    </row>
    <row r="34" spans="2:9" x14ac:dyDescent="0.2">
      <c r="B34" s="94"/>
      <c r="C34" s="94"/>
      <c r="D34" s="94"/>
      <c r="E34" s="94"/>
      <c r="F34" s="94"/>
      <c r="G34" s="94"/>
      <c r="H34" s="94"/>
      <c r="I34" s="94"/>
    </row>
    <row r="35" spans="2:9" x14ac:dyDescent="0.2">
      <c r="B35" s="94"/>
      <c r="C35" s="94"/>
      <c r="D35" s="94"/>
      <c r="E35" s="94"/>
      <c r="F35" s="94"/>
      <c r="G35" s="94"/>
      <c r="H35" s="94"/>
      <c r="I35" s="94"/>
    </row>
    <row r="36" spans="2:9" x14ac:dyDescent="0.2">
      <c r="B36" s="94"/>
      <c r="C36" s="94"/>
      <c r="D36" s="94"/>
      <c r="E36" s="94"/>
      <c r="F36" s="94"/>
      <c r="G36" s="94"/>
      <c r="H36" s="94"/>
      <c r="I36" s="94"/>
    </row>
    <row r="37" spans="2:9" x14ac:dyDescent="0.2">
      <c r="B37" s="94"/>
      <c r="C37" s="94"/>
      <c r="D37" s="94"/>
      <c r="E37" s="94"/>
      <c r="F37" s="94"/>
      <c r="G37" s="94"/>
      <c r="H37" s="94"/>
      <c r="I37" s="94"/>
    </row>
    <row r="38" spans="2:9" x14ac:dyDescent="0.2">
      <c r="B38" s="94"/>
      <c r="C38" s="94"/>
      <c r="D38" s="94"/>
      <c r="E38" s="94"/>
      <c r="F38" s="94"/>
      <c r="G38" s="94"/>
      <c r="H38" s="94"/>
      <c r="I38" s="94"/>
    </row>
    <row r="39" spans="2:9" x14ac:dyDescent="0.2">
      <c r="B39" s="94"/>
      <c r="C39" s="94"/>
      <c r="D39" s="94"/>
      <c r="E39" s="94"/>
      <c r="F39" s="94"/>
      <c r="G39" s="94"/>
      <c r="H39" s="94"/>
      <c r="I39" s="94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5" sqref="A5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50"/>
      <c r="B1" s="350"/>
      <c r="C1" s="350"/>
      <c r="D1" s="96"/>
    </row>
    <row r="2" spans="1:4" ht="15.75" x14ac:dyDescent="0.25">
      <c r="A2" s="321" t="s">
        <v>563</v>
      </c>
      <c r="B2" s="321"/>
      <c r="C2" s="321"/>
      <c r="D2" s="96"/>
    </row>
    <row r="3" spans="1:4" ht="12.75" x14ac:dyDescent="0.2">
      <c r="A3" s="329" t="s">
        <v>231</v>
      </c>
      <c r="B3" s="329"/>
      <c r="C3" s="329"/>
      <c r="D3" s="96"/>
    </row>
    <row r="4" spans="1:4" ht="12.75" x14ac:dyDescent="0.2">
      <c r="A4" s="329" t="s">
        <v>574</v>
      </c>
      <c r="B4" s="329"/>
      <c r="C4" s="329"/>
    </row>
    <row r="5" spans="1:4" x14ac:dyDescent="0.2">
      <c r="A5" s="16"/>
      <c r="B5" s="16"/>
    </row>
    <row r="6" spans="1:4" x14ac:dyDescent="0.2">
      <c r="A6" s="95" t="s">
        <v>220</v>
      </c>
      <c r="B6" s="95" t="s">
        <v>110</v>
      </c>
      <c r="C6" s="95" t="s">
        <v>130</v>
      </c>
    </row>
    <row r="7" spans="1:4" x14ac:dyDescent="0.2">
      <c r="A7" s="347" t="s">
        <v>227</v>
      </c>
      <c r="B7" s="348"/>
      <c r="C7" s="349"/>
    </row>
    <row r="8" spans="1:4" x14ac:dyDescent="0.2">
      <c r="A8" s="54"/>
      <c r="B8" s="54">
        <v>0</v>
      </c>
      <c r="C8" s="265">
        <v>0</v>
      </c>
    </row>
    <row r="9" spans="1:4" x14ac:dyDescent="0.2">
      <c r="A9" s="54"/>
      <c r="B9" s="54">
        <v>0</v>
      </c>
      <c r="C9" s="265">
        <v>0</v>
      </c>
    </row>
    <row r="10" spans="1:4" x14ac:dyDescent="0.2">
      <c r="A10" s="97"/>
      <c r="B10" s="54">
        <v>0</v>
      </c>
      <c r="C10" s="265">
        <v>0</v>
      </c>
    </row>
    <row r="11" spans="1:4" x14ac:dyDescent="0.2">
      <c r="A11" s="54"/>
      <c r="B11" s="54">
        <v>0</v>
      </c>
      <c r="C11" s="265">
        <v>0</v>
      </c>
    </row>
    <row r="12" spans="1:4" x14ac:dyDescent="0.2">
      <c r="A12" s="54"/>
      <c r="B12" s="54">
        <v>0</v>
      </c>
      <c r="C12" s="265">
        <v>0</v>
      </c>
    </row>
    <row r="13" spans="1:4" x14ac:dyDescent="0.2">
      <c r="A13" s="54"/>
      <c r="B13" s="54">
        <v>0</v>
      </c>
      <c r="C13" s="265">
        <v>0</v>
      </c>
    </row>
    <row r="14" spans="1:4" x14ac:dyDescent="0.2">
      <c r="A14" s="54"/>
      <c r="B14" s="54">
        <v>0</v>
      </c>
      <c r="C14" s="265">
        <v>0</v>
      </c>
    </row>
    <row r="15" spans="1:4" x14ac:dyDescent="0.2">
      <c r="A15" s="54"/>
      <c r="B15" s="54">
        <v>0</v>
      </c>
      <c r="C15" s="265">
        <v>0</v>
      </c>
    </row>
    <row r="16" spans="1:4" x14ac:dyDescent="0.2">
      <c r="A16" s="54"/>
      <c r="B16" s="54">
        <v>0</v>
      </c>
      <c r="C16" s="265">
        <v>0</v>
      </c>
    </row>
    <row r="17" spans="1:3" x14ac:dyDescent="0.2">
      <c r="A17" s="54"/>
      <c r="B17" s="54">
        <v>0</v>
      </c>
      <c r="C17" s="265"/>
    </row>
    <row r="18" spans="1:3" x14ac:dyDescent="0.2">
      <c r="A18" s="56" t="s">
        <v>232</v>
      </c>
      <c r="B18" s="54">
        <f>SUM(B8:B17)</f>
        <v>0</v>
      </c>
      <c r="C18" s="54">
        <f>SUM(C8:C17)</f>
        <v>0</v>
      </c>
    </row>
    <row r="19" spans="1:3" x14ac:dyDescent="0.2">
      <c r="A19" s="54"/>
      <c r="B19" s="54"/>
      <c r="C19" s="55"/>
    </row>
    <row r="20" spans="1:3" x14ac:dyDescent="0.2">
      <c r="A20" s="347" t="s">
        <v>229</v>
      </c>
      <c r="B20" s="348"/>
      <c r="C20" s="349"/>
    </row>
    <row r="21" spans="1:3" x14ac:dyDescent="0.2">
      <c r="A21" s="54"/>
      <c r="B21" s="54"/>
      <c r="C21" s="55"/>
    </row>
    <row r="22" spans="1:3" x14ac:dyDescent="0.2">
      <c r="A22" s="54"/>
      <c r="B22" s="54">
        <v>0</v>
      </c>
      <c r="C22" s="265">
        <v>0</v>
      </c>
    </row>
    <row r="23" spans="1:3" x14ac:dyDescent="0.2">
      <c r="A23" s="97"/>
      <c r="B23" s="54">
        <v>0</v>
      </c>
      <c r="C23" s="265">
        <v>0</v>
      </c>
    </row>
    <row r="24" spans="1:3" x14ac:dyDescent="0.2">
      <c r="A24" s="54"/>
      <c r="B24" s="54">
        <v>0</v>
      </c>
      <c r="C24" s="265">
        <v>0</v>
      </c>
    </row>
    <row r="25" spans="1:3" x14ac:dyDescent="0.2">
      <c r="A25" s="54"/>
      <c r="B25" s="54">
        <v>0</v>
      </c>
      <c r="C25" s="265">
        <v>0</v>
      </c>
    </row>
    <row r="26" spans="1:3" x14ac:dyDescent="0.2">
      <c r="A26" s="54"/>
      <c r="B26" s="54">
        <v>0</v>
      </c>
      <c r="C26" s="265">
        <v>0</v>
      </c>
    </row>
    <row r="27" spans="1:3" x14ac:dyDescent="0.2">
      <c r="A27" s="54"/>
      <c r="B27" s="54">
        <v>0</v>
      </c>
      <c r="C27" s="265">
        <v>0</v>
      </c>
    </row>
    <row r="28" spans="1:3" x14ac:dyDescent="0.2">
      <c r="A28" s="54"/>
      <c r="B28" s="54">
        <v>0</v>
      </c>
      <c r="C28" s="265">
        <v>0</v>
      </c>
    </row>
    <row r="29" spans="1:3" x14ac:dyDescent="0.2">
      <c r="A29" s="54"/>
      <c r="B29" s="54">
        <v>0</v>
      </c>
      <c r="C29" s="265">
        <v>0</v>
      </c>
    </row>
    <row r="30" spans="1:3" x14ac:dyDescent="0.2">
      <c r="A30" s="54"/>
      <c r="B30" s="54">
        <v>0</v>
      </c>
      <c r="C30" s="265">
        <v>0</v>
      </c>
    </row>
    <row r="31" spans="1:3" x14ac:dyDescent="0.2">
      <c r="A31" s="54"/>
      <c r="B31" s="54">
        <v>0</v>
      </c>
      <c r="C31" s="265">
        <v>0</v>
      </c>
    </row>
    <row r="32" spans="1:3" x14ac:dyDescent="0.2">
      <c r="A32" s="54"/>
      <c r="B32" s="54">
        <v>0</v>
      </c>
      <c r="C32" s="265">
        <v>0</v>
      </c>
    </row>
    <row r="33" spans="1:3" x14ac:dyDescent="0.2">
      <c r="A33" s="56" t="s">
        <v>233</v>
      </c>
      <c r="B33" s="54">
        <f>SUM(B21:B32)</f>
        <v>0</v>
      </c>
      <c r="C33" s="54">
        <f>SUM(C21:C32)</f>
        <v>0</v>
      </c>
    </row>
    <row r="34" spans="1:3" x14ac:dyDescent="0.2">
      <c r="A34" s="54"/>
      <c r="B34" s="54"/>
      <c r="C34" s="55"/>
    </row>
    <row r="35" spans="1:3" x14ac:dyDescent="0.2">
      <c r="A35" s="56" t="s">
        <v>99</v>
      </c>
      <c r="B35" s="57">
        <f>+B18+B33</f>
        <v>0</v>
      </c>
      <c r="C35" s="57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PT_ESF_ECSF</vt:lpstr>
      <vt:lpstr>INGRESOS_CONCILIACION</vt:lpstr>
      <vt:lpstr>CONCILIACION_EGRESOS</vt:lpstr>
      <vt:lpstr>EAI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Hoja1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2022-03-18T17:59:43Z</cp:lastPrinted>
  <dcterms:created xsi:type="dcterms:W3CDTF">2014-01-27T16:27:43Z</dcterms:created>
  <dcterms:modified xsi:type="dcterms:W3CDTF">2022-03-23T19:41:16Z</dcterms:modified>
</cp:coreProperties>
</file>