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COG_PARTIDA_ESPECIFICA" sheetId="37" r:id="rId13"/>
  </sheet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2">COG_PARTIDA_ESPECIFICA!$A$10:$K$316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2">COG_PARTIDA_ESPECIFICA!#REF!</definedName>
    <definedName name="Print_Titles" localSheetId="12">COG_PARTIDA_ESPECIFICA!$9:$18</definedName>
    <definedName name="_xlnm.Print_Titles" localSheetId="6">COG!$1:$9</definedName>
    <definedName name="_xlnm.Print_Titles" localSheetId="12">COG_PARTIDA_ESPECIFICA!$1:$9</definedName>
  </definedNames>
  <calcPr calcId="145621"/>
</workbook>
</file>

<file path=xl/calcChain.xml><?xml version="1.0" encoding="utf-8"?>
<calcChain xmlns="http://schemas.openxmlformats.org/spreadsheetml/2006/main">
  <c r="F293" i="37" l="1"/>
  <c r="J293" i="37"/>
  <c r="I293" i="37"/>
  <c r="H292" i="37" l="1"/>
  <c r="K292" i="37" s="1"/>
  <c r="K291" i="37" s="1"/>
  <c r="J291" i="37"/>
  <c r="I291" i="37"/>
  <c r="G291" i="37"/>
  <c r="J241" i="37"/>
  <c r="I241" i="37"/>
  <c r="G241" i="37"/>
  <c r="F241" i="37"/>
  <c r="F225" i="37"/>
  <c r="J186" i="37"/>
  <c r="I186" i="37"/>
  <c r="G186" i="37"/>
  <c r="F186" i="37"/>
  <c r="F291" i="37"/>
  <c r="H237" i="37"/>
  <c r="K237" i="37" s="1"/>
  <c r="J234" i="37"/>
  <c r="I234" i="37"/>
  <c r="G234" i="37"/>
  <c r="F234" i="37"/>
  <c r="J238" i="37"/>
  <c r="I238" i="37"/>
  <c r="G238" i="37"/>
  <c r="F238" i="37"/>
  <c r="J193" i="37"/>
  <c r="I193" i="37"/>
  <c r="G193" i="37"/>
  <c r="F193" i="37"/>
  <c r="J130" i="37"/>
  <c r="I130" i="37"/>
  <c r="G130" i="37"/>
  <c r="F130" i="37"/>
  <c r="J125" i="37"/>
  <c r="I125" i="37"/>
  <c r="G125" i="37"/>
  <c r="F125" i="37"/>
  <c r="J246" i="37"/>
  <c r="I246" i="37"/>
  <c r="G246" i="37"/>
  <c r="F246" i="37"/>
  <c r="H247" i="37"/>
  <c r="K247" i="37" s="1"/>
  <c r="K246" i="37" s="1"/>
  <c r="J282" i="37"/>
  <c r="J281" i="37" s="1"/>
  <c r="I282" i="37"/>
  <c r="I281" i="37" s="1"/>
  <c r="G282" i="37"/>
  <c r="G281" i="37" s="1"/>
  <c r="F282" i="37"/>
  <c r="J252" i="37"/>
  <c r="I252" i="37"/>
  <c r="G252" i="37"/>
  <c r="G251" i="37" s="1"/>
  <c r="F252" i="37"/>
  <c r="H255" i="37"/>
  <c r="H254" i="37" s="1"/>
  <c r="H253" i="37"/>
  <c r="H252" i="37" s="1"/>
  <c r="H250" i="37"/>
  <c r="J254" i="37"/>
  <c r="I254" i="37"/>
  <c r="G254" i="37"/>
  <c r="F254" i="37"/>
  <c r="H242" i="37"/>
  <c r="K242" i="37" s="1"/>
  <c r="J184" i="37"/>
  <c r="I184" i="37"/>
  <c r="G184" i="37"/>
  <c r="F184" i="37"/>
  <c r="H183" i="37"/>
  <c r="K183" i="37" s="1"/>
  <c r="K182" i="37" s="1"/>
  <c r="J182" i="37"/>
  <c r="I182" i="37"/>
  <c r="G182" i="37"/>
  <c r="F182" i="37"/>
  <c r="H172" i="37"/>
  <c r="K172" i="37" s="1"/>
  <c r="K171" i="37" s="1"/>
  <c r="J171" i="37"/>
  <c r="I171" i="37"/>
  <c r="H171" i="37"/>
  <c r="G171" i="37"/>
  <c r="F171" i="37"/>
  <c r="H153" i="37"/>
  <c r="K153" i="37" s="1"/>
  <c r="K152" i="37" s="1"/>
  <c r="J152" i="37"/>
  <c r="I152" i="37"/>
  <c r="G152" i="37"/>
  <c r="F152" i="37"/>
  <c r="J251" i="37" l="1"/>
  <c r="H152" i="37"/>
  <c r="F251" i="37"/>
  <c r="H251" i="37"/>
  <c r="I251" i="37"/>
  <c r="H291" i="37"/>
  <c r="H246" i="37"/>
  <c r="H182" i="37"/>
  <c r="J107" i="37"/>
  <c r="I107" i="37"/>
  <c r="G107" i="37"/>
  <c r="F107" i="37"/>
  <c r="J83" i="37"/>
  <c r="I83" i="37"/>
  <c r="G83" i="37"/>
  <c r="F83" i="37"/>
  <c r="H84" i="37"/>
  <c r="K84" i="37" s="1"/>
  <c r="K83" i="37" s="1"/>
  <c r="H74" i="37"/>
  <c r="K74" i="37" s="1"/>
  <c r="J71" i="37"/>
  <c r="I71" i="37"/>
  <c r="G71" i="37"/>
  <c r="F71" i="37"/>
  <c r="H119" i="37"/>
  <c r="H118" i="37" s="1"/>
  <c r="K118" i="37"/>
  <c r="J118" i="37"/>
  <c r="I118" i="37"/>
  <c r="G118" i="37"/>
  <c r="F118" i="37"/>
  <c r="H83" i="37" l="1"/>
  <c r="G39" i="19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M220" i="37" l="1"/>
  <c r="H151" i="37" l="1"/>
  <c r="G92" i="37" l="1"/>
  <c r="F97" i="37"/>
  <c r="G97" i="37"/>
  <c r="F95" i="37"/>
  <c r="F281" i="37"/>
  <c r="F285" i="37"/>
  <c r="H299" i="37"/>
  <c r="F303" i="37"/>
  <c r="F302" i="37" s="1"/>
  <c r="F301" i="37" s="1"/>
  <c r="F298" i="37"/>
  <c r="F297" i="37" s="1"/>
  <c r="F296" i="37" s="1"/>
  <c r="F287" i="37"/>
  <c r="F278" i="37"/>
  <c r="F277" i="37" s="1"/>
  <c r="F273" i="37"/>
  <c r="F272" i="37" s="1"/>
  <c r="F270" i="37"/>
  <c r="F266" i="37"/>
  <c r="F264" i="37"/>
  <c r="F259" i="37"/>
  <c r="F258" i="37" s="1"/>
  <c r="F257" i="37" s="1"/>
  <c r="F248" i="37"/>
  <c r="F245" i="37" s="1"/>
  <c r="F229" i="37"/>
  <c r="F228" i="37" s="1"/>
  <c r="F222" i="37"/>
  <c r="F218" i="37"/>
  <c r="F213" i="37"/>
  <c r="F211" i="37"/>
  <c r="F209" i="37"/>
  <c r="F207" i="37"/>
  <c r="F205" i="37"/>
  <c r="F203" i="37"/>
  <c r="F200" i="37"/>
  <c r="F192" i="37" s="1"/>
  <c r="F190" i="37"/>
  <c r="F180" i="37"/>
  <c r="F178" i="37"/>
  <c r="F175" i="37"/>
  <c r="F173" i="37"/>
  <c r="F169" i="37"/>
  <c r="F167" i="37"/>
  <c r="F164" i="37"/>
  <c r="F162" i="37"/>
  <c r="F158" i="37"/>
  <c r="F156" i="37"/>
  <c r="F154" i="37"/>
  <c r="F150" i="37"/>
  <c r="F144" i="37"/>
  <c r="F142" i="37"/>
  <c r="F140" i="37"/>
  <c r="F137" i="37"/>
  <c r="F135" i="37"/>
  <c r="F133" i="37"/>
  <c r="F128" i="37"/>
  <c r="F124" i="37" s="1"/>
  <c r="F121" i="37"/>
  <c r="F120" i="37" s="1"/>
  <c r="F116" i="37"/>
  <c r="F114" i="37"/>
  <c r="F112" i="37"/>
  <c r="F111" i="37" s="1"/>
  <c r="F109" i="37"/>
  <c r="F105" i="37"/>
  <c r="F103" i="37"/>
  <c r="F92" i="37"/>
  <c r="F88" i="37"/>
  <c r="F85" i="37"/>
  <c r="F81" i="37"/>
  <c r="F79" i="37"/>
  <c r="F77" i="37"/>
  <c r="F75" i="37"/>
  <c r="F66" i="37"/>
  <c r="F65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F149" i="37" l="1"/>
  <c r="F177" i="37"/>
  <c r="F70" i="37"/>
  <c r="F284" i="37"/>
  <c r="F166" i="37"/>
  <c r="F87" i="37"/>
  <c r="F94" i="37"/>
  <c r="F34" i="37"/>
  <c r="F263" i="37"/>
  <c r="F262" i="37" s="1"/>
  <c r="F202" i="37"/>
  <c r="F23" i="37"/>
  <c r="F132" i="37"/>
  <c r="F43" i="37"/>
  <c r="F148" i="37" l="1"/>
  <c r="F69" i="37"/>
  <c r="M185" i="37"/>
  <c r="M181" i="37"/>
  <c r="M179" i="37"/>
  <c r="M206" i="37"/>
  <c r="M191" i="37"/>
  <c r="O191" i="37" s="1"/>
  <c r="M17" i="37"/>
  <c r="M304" i="37" l="1"/>
  <c r="M260" i="37"/>
  <c r="M249" i="37"/>
  <c r="M243" i="37"/>
  <c r="M236" i="37"/>
  <c r="M235" i="37"/>
  <c r="M232" i="37"/>
  <c r="M230" i="37"/>
  <c r="M227" i="37"/>
  <c r="M224" i="37"/>
  <c r="M223" i="37"/>
  <c r="M221" i="37"/>
  <c r="O221" i="37" s="1"/>
  <c r="M219" i="37"/>
  <c r="O219" i="37" s="1"/>
  <c r="M217" i="37"/>
  <c r="O217" i="37" s="1"/>
  <c r="M216" i="37"/>
  <c r="O216" i="37" s="1"/>
  <c r="M215" i="37"/>
  <c r="M214" i="37"/>
  <c r="O214" i="37" s="1"/>
  <c r="M212" i="37"/>
  <c r="O212" i="37" s="1"/>
  <c r="M210" i="37"/>
  <c r="M208" i="37"/>
  <c r="O208" i="37" s="1"/>
  <c r="M204" i="37"/>
  <c r="O204" i="37" s="1"/>
  <c r="M201" i="37"/>
  <c r="M199" i="37"/>
  <c r="M195" i="37"/>
  <c r="M194" i="37"/>
  <c r="M189" i="37"/>
  <c r="O189" i="37" s="1"/>
  <c r="M188" i="37"/>
  <c r="M187" i="37"/>
  <c r="M176" i="37"/>
  <c r="O176" i="37" s="1"/>
  <c r="M174" i="37"/>
  <c r="O174" i="37" s="1"/>
  <c r="M170" i="37"/>
  <c r="O170" i="37" s="1"/>
  <c r="M168" i="37"/>
  <c r="O168" i="37" s="1"/>
  <c r="M165" i="37"/>
  <c r="O165" i="37" s="1"/>
  <c r="M163" i="37"/>
  <c r="O163" i="37" s="1"/>
  <c r="M159" i="37"/>
  <c r="O159" i="37" s="1"/>
  <c r="M157" i="37"/>
  <c r="O157" i="37" s="1"/>
  <c r="M155" i="37"/>
  <c r="O155" i="37" s="1"/>
  <c r="M151" i="37"/>
  <c r="O151" i="37" s="1"/>
  <c r="M146" i="37"/>
  <c r="M145" i="37"/>
  <c r="M143" i="37"/>
  <c r="M141" i="37"/>
  <c r="M139" i="37"/>
  <c r="M138" i="37"/>
  <c r="M136" i="37"/>
  <c r="M134" i="37"/>
  <c r="M129" i="37"/>
  <c r="M127" i="37"/>
  <c r="M126" i="37"/>
  <c r="M123" i="37"/>
  <c r="M122" i="37"/>
  <c r="M117" i="37"/>
  <c r="M115" i="37"/>
  <c r="M113" i="37"/>
  <c r="M110" i="37"/>
  <c r="M108" i="37"/>
  <c r="M106" i="37"/>
  <c r="M104" i="37"/>
  <c r="M93" i="37"/>
  <c r="M91" i="37"/>
  <c r="M90" i="37"/>
  <c r="M89" i="37"/>
  <c r="M86" i="37"/>
  <c r="M82" i="37"/>
  <c r="M80" i="37"/>
  <c r="M78" i="37"/>
  <c r="M76" i="37"/>
  <c r="M73" i="37"/>
  <c r="M72" i="37"/>
  <c r="M67" i="37"/>
  <c r="M60" i="37"/>
  <c r="M55" i="37"/>
  <c r="M54" i="37"/>
  <c r="M53" i="37"/>
  <c r="M52" i="37"/>
  <c r="M51" i="37"/>
  <c r="M50" i="37"/>
  <c r="M49" i="37"/>
  <c r="M47" i="37"/>
  <c r="M42" i="37"/>
  <c r="M41" i="37"/>
  <c r="M40" i="37"/>
  <c r="M39" i="37"/>
  <c r="M37" i="37"/>
  <c r="M36" i="37"/>
  <c r="M33" i="37"/>
  <c r="M31" i="37"/>
  <c r="M29" i="37"/>
  <c r="M28" i="37"/>
  <c r="M26" i="37"/>
  <c r="M25" i="37"/>
  <c r="M20" i="37"/>
  <c r="M15" i="37"/>
  <c r="J128" i="37" l="1"/>
  <c r="J124" i="37" s="1"/>
  <c r="I128" i="37"/>
  <c r="I124" i="37" s="1"/>
  <c r="G128" i="37"/>
  <c r="G124" i="37" s="1"/>
  <c r="H129" i="37"/>
  <c r="K129" i="37" s="1"/>
  <c r="K128" i="37" s="1"/>
  <c r="N10" i="37" l="1"/>
  <c r="H128" i="37"/>
  <c r="J211" i="37" l="1"/>
  <c r="J81" i="37"/>
  <c r="J66" i="37" l="1"/>
  <c r="J65" i="37" s="1"/>
  <c r="J58" i="37"/>
  <c r="J48" i="37"/>
  <c r="J46" i="37"/>
  <c r="J38" i="37"/>
  <c r="I35" i="29" l="1"/>
  <c r="H35" i="29"/>
  <c r="I34" i="29"/>
  <c r="H34" i="29"/>
  <c r="J205" i="37" l="1"/>
  <c r="H304" i="37"/>
  <c r="H288" i="37"/>
  <c r="H286" i="37"/>
  <c r="H280" i="37"/>
  <c r="H279" i="37"/>
  <c r="H276" i="37"/>
  <c r="H274" i="37"/>
  <c r="H271" i="37"/>
  <c r="H269" i="37"/>
  <c r="H268" i="37"/>
  <c r="H267" i="37"/>
  <c r="H265" i="37"/>
  <c r="H260" i="37"/>
  <c r="H249" i="37"/>
  <c r="H244" i="37"/>
  <c r="H243" i="37"/>
  <c r="H236" i="37"/>
  <c r="H235" i="37"/>
  <c r="H233" i="37"/>
  <c r="H232" i="37"/>
  <c r="H230" i="37"/>
  <c r="H227" i="37"/>
  <c r="H224" i="37"/>
  <c r="H223" i="37"/>
  <c r="H221" i="37"/>
  <c r="H220" i="37"/>
  <c r="H219" i="37"/>
  <c r="H217" i="37"/>
  <c r="H216" i="37"/>
  <c r="H215" i="37"/>
  <c r="H214" i="37"/>
  <c r="H212" i="37"/>
  <c r="H210" i="37"/>
  <c r="H208" i="37"/>
  <c r="H206" i="37"/>
  <c r="H204" i="37"/>
  <c r="H201" i="37"/>
  <c r="H199" i="37"/>
  <c r="H195" i="37"/>
  <c r="H194" i="37"/>
  <c r="H193" i="37" s="1"/>
  <c r="H191" i="37"/>
  <c r="H189" i="37"/>
  <c r="H188" i="37"/>
  <c r="H187" i="37"/>
  <c r="H181" i="37"/>
  <c r="H179" i="37"/>
  <c r="H176" i="37"/>
  <c r="H174" i="37"/>
  <c r="H170" i="37"/>
  <c r="H168" i="37"/>
  <c r="H165" i="37"/>
  <c r="H163" i="37"/>
  <c r="H161" i="37"/>
  <c r="H159" i="37"/>
  <c r="H157" i="37"/>
  <c r="H155" i="37"/>
  <c r="H146" i="37"/>
  <c r="H145" i="37"/>
  <c r="H143" i="37"/>
  <c r="H141" i="37"/>
  <c r="H139" i="37"/>
  <c r="H138" i="37"/>
  <c r="H136" i="37"/>
  <c r="H134" i="37"/>
  <c r="H127" i="37"/>
  <c r="H126" i="37"/>
  <c r="H123" i="37"/>
  <c r="H122" i="37"/>
  <c r="H117" i="37"/>
  <c r="H115" i="37"/>
  <c r="H113" i="37"/>
  <c r="H110" i="37"/>
  <c r="H108" i="37"/>
  <c r="H107" i="37" s="1"/>
  <c r="H106" i="37"/>
  <c r="H104" i="37"/>
  <c r="H93" i="37"/>
  <c r="H91" i="37"/>
  <c r="H90" i="37"/>
  <c r="H89" i="37"/>
  <c r="H86" i="37"/>
  <c r="H82" i="37"/>
  <c r="H80" i="37"/>
  <c r="H78" i="37"/>
  <c r="H76" i="37"/>
  <c r="H73" i="37"/>
  <c r="H72" i="37"/>
  <c r="H67" i="37"/>
  <c r="K67" i="37" s="1"/>
  <c r="H60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35" i="37"/>
  <c r="J248" i="37"/>
  <c r="J245" i="37" s="1"/>
  <c r="J231" i="37"/>
  <c r="J229" i="37"/>
  <c r="J228" i="37" s="1"/>
  <c r="J226" i="37"/>
  <c r="J225" i="37" s="1"/>
  <c r="J222" i="37"/>
  <c r="J218" i="37"/>
  <c r="J213" i="37"/>
  <c r="J209" i="37"/>
  <c r="J207" i="37"/>
  <c r="J203" i="37"/>
  <c r="J200" i="37"/>
  <c r="J198" i="37"/>
  <c r="J190" i="37"/>
  <c r="J180" i="37"/>
  <c r="J178" i="37"/>
  <c r="J177" i="37" s="1"/>
  <c r="J175" i="37"/>
  <c r="J173" i="37"/>
  <c r="J169" i="37"/>
  <c r="J167" i="37"/>
  <c r="J164" i="37"/>
  <c r="J162" i="37"/>
  <c r="J158" i="37"/>
  <c r="J156" i="37"/>
  <c r="J154" i="37"/>
  <c r="J150" i="37"/>
  <c r="J144" i="37"/>
  <c r="J142" i="37"/>
  <c r="J140" i="37"/>
  <c r="J137" i="37"/>
  <c r="J135" i="37"/>
  <c r="J133" i="37"/>
  <c r="J121" i="37"/>
  <c r="J120" i="37" s="1"/>
  <c r="J116" i="37"/>
  <c r="J114" i="37"/>
  <c r="J112" i="37"/>
  <c r="J109" i="37"/>
  <c r="J105" i="37"/>
  <c r="J103" i="37"/>
  <c r="J92" i="37"/>
  <c r="J88" i="37"/>
  <c r="J85" i="37"/>
  <c r="J79" i="37"/>
  <c r="J77" i="37"/>
  <c r="J75" i="37"/>
  <c r="J32" i="37"/>
  <c r="J30" i="37"/>
  <c r="J27" i="37"/>
  <c r="J24" i="37"/>
  <c r="J21" i="37"/>
  <c r="J19" i="37"/>
  <c r="J16" i="37"/>
  <c r="J166" i="37" l="1"/>
  <c r="J111" i="37"/>
  <c r="J149" i="37"/>
  <c r="J70" i="37"/>
  <c r="H71" i="37"/>
  <c r="H125" i="37"/>
  <c r="H234" i="37"/>
  <c r="H186" i="37"/>
  <c r="H241" i="37"/>
  <c r="J87" i="37"/>
  <c r="J23" i="37"/>
  <c r="J18" i="37"/>
  <c r="J34" i="37"/>
  <c r="J202" i="37"/>
  <c r="J192" i="37"/>
  <c r="J132" i="37"/>
  <c r="E34" i="29"/>
  <c r="J18" i="29"/>
  <c r="J17" i="29"/>
  <c r="J16" i="29"/>
  <c r="J15" i="29"/>
  <c r="J148" i="37" l="1"/>
  <c r="C7" i="40"/>
  <c r="J303" i="37" l="1"/>
  <c r="J302" i="37" s="1"/>
  <c r="J301" i="37" s="1"/>
  <c r="J298" i="37"/>
  <c r="J297" i="37" s="1"/>
  <c r="J296" i="37" s="1"/>
  <c r="J287" i="37"/>
  <c r="J285" i="37"/>
  <c r="J278" i="37"/>
  <c r="J277" i="37" s="1"/>
  <c r="J275" i="37"/>
  <c r="J273" i="37"/>
  <c r="J270" i="37"/>
  <c r="J266" i="37"/>
  <c r="J264" i="37"/>
  <c r="J263" i="37" s="1"/>
  <c r="J259" i="37"/>
  <c r="J258" i="37" s="1"/>
  <c r="J257" i="37" s="1"/>
  <c r="J14" i="37"/>
  <c r="G303" i="37"/>
  <c r="G302" i="37" s="1"/>
  <c r="G301" i="37" s="1"/>
  <c r="G298" i="37"/>
  <c r="G297" i="37" s="1"/>
  <c r="G296" i="37" s="1"/>
  <c r="G293" i="37"/>
  <c r="G289" i="37"/>
  <c r="G287" i="37"/>
  <c r="G285" i="37"/>
  <c r="G278" i="37"/>
  <c r="G277" i="37" s="1"/>
  <c r="G275" i="37"/>
  <c r="G273" i="37"/>
  <c r="G270" i="37"/>
  <c r="G266" i="37"/>
  <c r="G264" i="37"/>
  <c r="G259" i="37"/>
  <c r="G258" i="37" s="1"/>
  <c r="G257" i="37" s="1"/>
  <c r="G248" i="37"/>
  <c r="G245" i="37" s="1"/>
  <c r="G231" i="37"/>
  <c r="G229" i="37"/>
  <c r="G226" i="37"/>
  <c r="G225" i="37" s="1"/>
  <c r="G222" i="37"/>
  <c r="G218" i="37"/>
  <c r="G213" i="37"/>
  <c r="G211" i="37"/>
  <c r="G209" i="37"/>
  <c r="G207" i="37"/>
  <c r="G205" i="37"/>
  <c r="G203" i="37"/>
  <c r="G200" i="37"/>
  <c r="G198" i="37"/>
  <c r="G196" i="37"/>
  <c r="G190" i="37"/>
  <c r="G180" i="37"/>
  <c r="G178" i="37"/>
  <c r="G175" i="37"/>
  <c r="G173" i="37"/>
  <c r="G169" i="37"/>
  <c r="G167" i="37"/>
  <c r="G164" i="37"/>
  <c r="G162" i="37"/>
  <c r="G160" i="37"/>
  <c r="G158" i="37"/>
  <c r="G156" i="37"/>
  <c r="G154" i="37"/>
  <c r="G150" i="37"/>
  <c r="G144" i="37"/>
  <c r="G142" i="37"/>
  <c r="G140" i="37"/>
  <c r="G137" i="37"/>
  <c r="G135" i="37"/>
  <c r="G133" i="37"/>
  <c r="G121" i="37"/>
  <c r="G120" i="37" s="1"/>
  <c r="G116" i="37"/>
  <c r="G114" i="37"/>
  <c r="G112" i="37"/>
  <c r="G109" i="37"/>
  <c r="G105" i="37"/>
  <c r="G103" i="37"/>
  <c r="G101" i="37"/>
  <c r="G99" i="37"/>
  <c r="G95" i="37"/>
  <c r="G88" i="37"/>
  <c r="G85" i="37"/>
  <c r="G81" i="37"/>
  <c r="G79" i="37"/>
  <c r="G77" i="37"/>
  <c r="G75" i="37"/>
  <c r="G66" i="37"/>
  <c r="G65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G166" i="37" l="1"/>
  <c r="G177" i="37"/>
  <c r="G149" i="37"/>
  <c r="G284" i="37"/>
  <c r="G70" i="37"/>
  <c r="G228" i="37"/>
  <c r="G263" i="37"/>
  <c r="J284" i="37"/>
  <c r="G111" i="37"/>
  <c r="G94" i="37"/>
  <c r="G34" i="37"/>
  <c r="G87" i="37"/>
  <c r="J272" i="37"/>
  <c r="G272" i="37"/>
  <c r="J13" i="37"/>
  <c r="G18" i="37"/>
  <c r="G43" i="37"/>
  <c r="G192" i="37"/>
  <c r="G202" i="37"/>
  <c r="G23" i="37"/>
  <c r="G132" i="37"/>
  <c r="J262" i="37" l="1"/>
  <c r="G148" i="37"/>
  <c r="G262" i="37"/>
  <c r="G69" i="37"/>
  <c r="I180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7" i="37"/>
  <c r="I75" i="37"/>
  <c r="I88" i="37"/>
  <c r="I85" i="37"/>
  <c r="I81" i="37"/>
  <c r="I79" i="37"/>
  <c r="I103" i="37"/>
  <c r="I92" i="37"/>
  <c r="I109" i="37"/>
  <c r="I105" i="37"/>
  <c r="I114" i="37"/>
  <c r="I112" i="37"/>
  <c r="I121" i="37"/>
  <c r="I120" i="37" s="1"/>
  <c r="I116" i="37"/>
  <c r="I137" i="37"/>
  <c r="I135" i="37"/>
  <c r="I133" i="37"/>
  <c r="I144" i="37"/>
  <c r="I142" i="37"/>
  <c r="I140" i="37"/>
  <c r="I150" i="37"/>
  <c r="I154" i="37"/>
  <c r="I156" i="37"/>
  <c r="I158" i="37"/>
  <c r="I162" i="37"/>
  <c r="I164" i="37"/>
  <c r="I167" i="37"/>
  <c r="I169" i="37"/>
  <c r="I178" i="37"/>
  <c r="I175" i="37"/>
  <c r="I173" i="37"/>
  <c r="I190" i="37"/>
  <c r="I198" i="37"/>
  <c r="I203" i="37"/>
  <c r="I200" i="37"/>
  <c r="I205" i="37"/>
  <c r="I207" i="37"/>
  <c r="I209" i="37"/>
  <c r="I213" i="37"/>
  <c r="I211" i="37"/>
  <c r="I218" i="37"/>
  <c r="I222" i="37"/>
  <c r="I226" i="37"/>
  <c r="I225" i="37" s="1"/>
  <c r="I229" i="37"/>
  <c r="I248" i="37"/>
  <c r="I245" i="37" s="1"/>
  <c r="I231" i="37"/>
  <c r="I259" i="37"/>
  <c r="I258" i="37" s="1"/>
  <c r="I257" i="37" s="1"/>
  <c r="I264" i="37"/>
  <c r="I266" i="37"/>
  <c r="I270" i="37"/>
  <c r="I273" i="37"/>
  <c r="I275" i="37"/>
  <c r="I278" i="37"/>
  <c r="I277" i="37" s="1"/>
  <c r="I285" i="37"/>
  <c r="I287" i="37"/>
  <c r="I298" i="37"/>
  <c r="I297" i="37" s="1"/>
  <c r="I296" i="37" s="1"/>
  <c r="I303" i="37"/>
  <c r="I302" i="37" s="1"/>
  <c r="I301" i="37" s="1"/>
  <c r="I228" i="37" l="1"/>
  <c r="I177" i="37"/>
  <c r="I34" i="37"/>
  <c r="I149" i="37"/>
  <c r="I263" i="37"/>
  <c r="I166" i="37"/>
  <c r="I284" i="37"/>
  <c r="I70" i="37"/>
  <c r="I111" i="37"/>
  <c r="I23" i="37"/>
  <c r="I192" i="37"/>
  <c r="I13" i="37"/>
  <c r="I272" i="37"/>
  <c r="I202" i="37"/>
  <c r="I87" i="37"/>
  <c r="I18" i="37"/>
  <c r="I132" i="37"/>
  <c r="I33" i="29"/>
  <c r="H33" i="29"/>
  <c r="F33" i="29"/>
  <c r="E33" i="29"/>
  <c r="I148" i="37" l="1"/>
  <c r="I262" i="37"/>
  <c r="F43" i="29"/>
  <c r="M148" i="37" l="1"/>
  <c r="O148" i="37" s="1"/>
  <c r="I42" i="29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E67" i="32"/>
  <c r="H303" i="37"/>
  <c r="H302" i="37" s="1"/>
  <c r="H301" i="37" s="1"/>
  <c r="H131" i="37"/>
  <c r="H130" i="37" s="1"/>
  <c r="H59" i="37"/>
  <c r="H57" i="37"/>
  <c r="I45" i="37" l="1"/>
  <c r="J45" i="37" s="1"/>
  <c r="J44" i="37" s="1"/>
  <c r="J43" i="37" s="1"/>
  <c r="D67" i="32"/>
  <c r="G67" i="32"/>
  <c r="C25" i="38" s="1"/>
  <c r="H67" i="32"/>
  <c r="K304" i="37"/>
  <c r="K303" i="37" s="1"/>
  <c r="K302" i="37" s="1"/>
  <c r="K301" i="37" s="1"/>
  <c r="I44" i="37" l="1"/>
  <c r="I43" i="37" s="1"/>
  <c r="I12" i="37" s="1"/>
  <c r="J12" i="37"/>
  <c r="M12" i="37" l="1"/>
  <c r="O12" i="37" s="1"/>
  <c r="F14" i="37" l="1"/>
  <c r="G14" i="37"/>
  <c r="K279" i="37" l="1"/>
  <c r="G13" i="37"/>
  <c r="F13" i="37"/>
  <c r="F12" i="37" s="1"/>
  <c r="G12" i="37" l="1"/>
  <c r="G10" i="37" s="1"/>
  <c r="F10" i="37"/>
  <c r="K59" i="37" l="1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90" i="37"/>
  <c r="E24" i="32"/>
  <c r="H24" i="32"/>
  <c r="D24" i="32"/>
  <c r="E42" i="32"/>
  <c r="H42" i="32"/>
  <c r="D42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C21" i="38" s="1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91" i="37"/>
  <c r="K190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6" i="37"/>
  <c r="H65" i="37" s="1"/>
  <c r="K73" i="37"/>
  <c r="H75" i="37"/>
  <c r="H77" i="37"/>
  <c r="H79" i="37"/>
  <c r="H81" i="37"/>
  <c r="H85" i="37"/>
  <c r="H70" i="37" s="1"/>
  <c r="K90" i="37"/>
  <c r="K91" i="37"/>
  <c r="H92" i="37"/>
  <c r="H96" i="37"/>
  <c r="H98" i="37"/>
  <c r="K98" i="37" s="1"/>
  <c r="H100" i="37"/>
  <c r="H102" i="37"/>
  <c r="H103" i="37"/>
  <c r="H105" i="37"/>
  <c r="H109" i="37"/>
  <c r="H112" i="37"/>
  <c r="H114" i="37"/>
  <c r="H116" i="37"/>
  <c r="K123" i="37"/>
  <c r="K127" i="37"/>
  <c r="H133" i="37"/>
  <c r="H135" i="37"/>
  <c r="K139" i="37"/>
  <c r="H140" i="37"/>
  <c r="H142" i="37"/>
  <c r="K146" i="37"/>
  <c r="H150" i="37"/>
  <c r="H154" i="37"/>
  <c r="H156" i="37"/>
  <c r="H158" i="37"/>
  <c r="H160" i="37"/>
  <c r="H162" i="37"/>
  <c r="H164" i="37"/>
  <c r="H167" i="37"/>
  <c r="H169" i="37"/>
  <c r="H173" i="37"/>
  <c r="H175" i="37"/>
  <c r="H178" i="37"/>
  <c r="H180" i="37"/>
  <c r="H185" i="37"/>
  <c r="H184" i="37" s="1"/>
  <c r="K188" i="37"/>
  <c r="K189" i="37"/>
  <c r="K195" i="37"/>
  <c r="H197" i="37"/>
  <c r="H196" i="37" s="1"/>
  <c r="H198" i="37"/>
  <c r="H200" i="37"/>
  <c r="H203" i="37"/>
  <c r="H205" i="37"/>
  <c r="H207" i="37"/>
  <c r="H209" i="37"/>
  <c r="H211" i="37"/>
  <c r="K215" i="37"/>
  <c r="K216" i="37"/>
  <c r="K217" i="37"/>
  <c r="K220" i="37"/>
  <c r="K221" i="37"/>
  <c r="K224" i="37"/>
  <c r="H226" i="37"/>
  <c r="H225" i="37" s="1"/>
  <c r="H229" i="37"/>
  <c r="K233" i="37"/>
  <c r="K236" i="37"/>
  <c r="H239" i="37"/>
  <c r="H240" i="37"/>
  <c r="K240" i="37" s="1"/>
  <c r="K244" i="37"/>
  <c r="K250" i="37"/>
  <c r="H259" i="37"/>
  <c r="H258" i="37" s="1"/>
  <c r="H257" i="37" s="1"/>
  <c r="H264" i="37"/>
  <c r="K268" i="37"/>
  <c r="K269" i="37"/>
  <c r="H270" i="37"/>
  <c r="H273" i="37"/>
  <c r="H275" i="37"/>
  <c r="H278" i="37"/>
  <c r="H277" i="37" s="1"/>
  <c r="H283" i="37"/>
  <c r="H282" i="37" s="1"/>
  <c r="H281" i="37" s="1"/>
  <c r="H285" i="37"/>
  <c r="H287" i="37"/>
  <c r="H290" i="37"/>
  <c r="H289" i="37" s="1"/>
  <c r="H294" i="37"/>
  <c r="H293" i="37" s="1"/>
  <c r="H298" i="37"/>
  <c r="H14" i="37"/>
  <c r="H284" i="37" l="1"/>
  <c r="H111" i="37"/>
  <c r="H238" i="37"/>
  <c r="H166" i="37"/>
  <c r="H149" i="37"/>
  <c r="H297" i="37"/>
  <c r="H101" i="37"/>
  <c r="I101" i="37"/>
  <c r="H99" i="37"/>
  <c r="I99" i="37"/>
  <c r="H97" i="37"/>
  <c r="I97" i="37"/>
  <c r="H95" i="37"/>
  <c r="I95" i="37"/>
  <c r="C16" i="38"/>
  <c r="C12" i="38"/>
  <c r="H248" i="37"/>
  <c r="H245" i="37" s="1"/>
  <c r="H231" i="37"/>
  <c r="H222" i="37"/>
  <c r="H177" i="37"/>
  <c r="H144" i="37"/>
  <c r="H137" i="37"/>
  <c r="H58" i="37"/>
  <c r="H35" i="37"/>
  <c r="H27" i="37"/>
  <c r="H18" i="37"/>
  <c r="H13" i="37"/>
  <c r="H272" i="37"/>
  <c r="H218" i="37"/>
  <c r="H213" i="37"/>
  <c r="H121" i="37"/>
  <c r="H120" i="37" s="1"/>
  <c r="H266" i="37"/>
  <c r="H263" i="37" s="1"/>
  <c r="H262" i="37" s="1"/>
  <c r="H192" i="37"/>
  <c r="H124" i="37"/>
  <c r="H48" i="37"/>
  <c r="H88" i="37"/>
  <c r="H38" i="37"/>
  <c r="H24" i="37"/>
  <c r="I42" i="32"/>
  <c r="E29" i="32"/>
  <c r="E19" i="32"/>
  <c r="F19" i="32" s="1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80" i="37"/>
  <c r="K278" i="37" s="1"/>
  <c r="K277" i="37" s="1"/>
  <c r="K243" i="37"/>
  <c r="K241" i="37" s="1"/>
  <c r="K227" i="37"/>
  <c r="K226" i="37" s="1"/>
  <c r="K225" i="37" s="1"/>
  <c r="K208" i="37"/>
  <c r="K207" i="37" s="1"/>
  <c r="K276" i="37"/>
  <c r="K275" i="37" s="1"/>
  <c r="K214" i="37"/>
  <c r="K213" i="37" s="1"/>
  <c r="K168" i="37"/>
  <c r="K167" i="37" s="1"/>
  <c r="K159" i="37"/>
  <c r="K158" i="37" s="1"/>
  <c r="K136" i="37"/>
  <c r="K135" i="37" s="1"/>
  <c r="K126" i="37"/>
  <c r="K125" i="37" s="1"/>
  <c r="K106" i="37"/>
  <c r="K105" i="37" s="1"/>
  <c r="K82" i="37"/>
  <c r="K81" i="37" s="1"/>
  <c r="K286" i="37"/>
  <c r="K285" i="37" s="1"/>
  <c r="K274" i="37"/>
  <c r="K273" i="37" s="1"/>
  <c r="K249" i="37"/>
  <c r="K248" i="37" s="1"/>
  <c r="K245" i="37" s="1"/>
  <c r="K232" i="37"/>
  <c r="K231" i="37" s="1"/>
  <c r="K223" i="37"/>
  <c r="K222" i="37" s="1"/>
  <c r="K212" i="37"/>
  <c r="K211" i="37" s="1"/>
  <c r="K176" i="37"/>
  <c r="K175" i="37" s="1"/>
  <c r="K165" i="37"/>
  <c r="K164" i="37" s="1"/>
  <c r="K141" i="37"/>
  <c r="K140" i="37" s="1"/>
  <c r="K134" i="37"/>
  <c r="K133" i="37" s="1"/>
  <c r="K113" i="37"/>
  <c r="K112" i="37" s="1"/>
  <c r="K104" i="37"/>
  <c r="K103" i="37" s="1"/>
  <c r="K80" i="37"/>
  <c r="K79" i="37" s="1"/>
  <c r="K72" i="37"/>
  <c r="K71" i="37" s="1"/>
  <c r="K294" i="37"/>
  <c r="K293" i="37" s="1"/>
  <c r="K283" i="37"/>
  <c r="K282" i="37" s="1"/>
  <c r="K281" i="37" s="1"/>
  <c r="K271" i="37"/>
  <c r="K270" i="37" s="1"/>
  <c r="K265" i="37"/>
  <c r="K264" i="37" s="1"/>
  <c r="K255" i="37"/>
  <c r="K254" i="37" s="1"/>
  <c r="K230" i="37"/>
  <c r="K229" i="37" s="1"/>
  <c r="K210" i="37"/>
  <c r="K209" i="37" s="1"/>
  <c r="K201" i="37"/>
  <c r="K200" i="37" s="1"/>
  <c r="K194" i="37"/>
  <c r="K193" i="37" s="1"/>
  <c r="K185" i="37"/>
  <c r="K184" i="37" s="1"/>
  <c r="K174" i="37"/>
  <c r="K173" i="37" s="1"/>
  <c r="K163" i="37"/>
  <c r="K162" i="37" s="1"/>
  <c r="K155" i="37"/>
  <c r="K154" i="37" s="1"/>
  <c r="K145" i="37"/>
  <c r="K144" i="37" s="1"/>
  <c r="K131" i="37"/>
  <c r="K130" i="37" s="1"/>
  <c r="K122" i="37"/>
  <c r="K121" i="37" s="1"/>
  <c r="K120" i="37" s="1"/>
  <c r="K110" i="37"/>
  <c r="K109" i="37" s="1"/>
  <c r="K93" i="37"/>
  <c r="K92" i="37" s="1"/>
  <c r="K89" i="37"/>
  <c r="K88" i="37" s="1"/>
  <c r="K78" i="37"/>
  <c r="K77" i="37" s="1"/>
  <c r="K181" i="37"/>
  <c r="K180" i="37" s="1"/>
  <c r="K170" i="37"/>
  <c r="K169" i="37" s="1"/>
  <c r="K161" i="37"/>
  <c r="K160" i="37" s="1"/>
  <c r="K151" i="37"/>
  <c r="K150" i="37" s="1"/>
  <c r="K143" i="37"/>
  <c r="K142" i="37" s="1"/>
  <c r="K138" i="37"/>
  <c r="K137" i="37" s="1"/>
  <c r="K117" i="37"/>
  <c r="K116" i="37" s="1"/>
  <c r="K108" i="37"/>
  <c r="K107" i="37" s="1"/>
  <c r="K86" i="37"/>
  <c r="K85" i="37" s="1"/>
  <c r="K76" i="37"/>
  <c r="K75" i="37" s="1"/>
  <c r="K253" i="37"/>
  <c r="K252" i="37" s="1"/>
  <c r="K288" i="37"/>
  <c r="K287" i="37" s="1"/>
  <c r="K260" i="37"/>
  <c r="K259" i="37" s="1"/>
  <c r="K258" i="37" s="1"/>
  <c r="K257" i="37" s="1"/>
  <c r="K197" i="37"/>
  <c r="K196" i="37" s="1"/>
  <c r="K115" i="37"/>
  <c r="K114" i="37" s="1"/>
  <c r="K290" i="37"/>
  <c r="K289" i="37" s="1"/>
  <c r="K235" i="37"/>
  <c r="K234" i="37" s="1"/>
  <c r="K199" i="37"/>
  <c r="K198" i="37" s="1"/>
  <c r="K299" i="37"/>
  <c r="K298" i="37" s="1"/>
  <c r="K297" i="37" s="1"/>
  <c r="K296" i="37" s="1"/>
  <c r="K219" i="37"/>
  <c r="K218" i="37" s="1"/>
  <c r="K206" i="37"/>
  <c r="K205" i="37" s="1"/>
  <c r="K179" i="37"/>
  <c r="K178" i="37" s="1"/>
  <c r="K267" i="37"/>
  <c r="K266" i="37" s="1"/>
  <c r="K239" i="37"/>
  <c r="K238" i="37" s="1"/>
  <c r="K204" i="37"/>
  <c r="K203" i="37" s="1"/>
  <c r="K187" i="37"/>
  <c r="K186" i="37" s="1"/>
  <c r="K157" i="37"/>
  <c r="K156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6" i="37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A3" i="20"/>
  <c r="B5" i="19"/>
  <c r="A4" i="48"/>
  <c r="B5" i="47"/>
  <c r="B18" i="48"/>
  <c r="C18" i="48"/>
  <c r="B33" i="48"/>
  <c r="C33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H228" i="37" l="1"/>
  <c r="K251" i="37"/>
  <c r="K284" i="37"/>
  <c r="K228" i="37"/>
  <c r="K263" i="37"/>
  <c r="K124" i="37"/>
  <c r="K177" i="37"/>
  <c r="K166" i="37"/>
  <c r="H94" i="37"/>
  <c r="K149" i="37"/>
  <c r="K70" i="37"/>
  <c r="K111" i="37"/>
  <c r="B35" i="48"/>
  <c r="C35" i="48"/>
  <c r="K87" i="37"/>
  <c r="I94" i="37"/>
  <c r="H296" i="37"/>
  <c r="K100" i="37"/>
  <c r="K99" i="37" s="1"/>
  <c r="K96" i="37"/>
  <c r="K95" i="37" s="1"/>
  <c r="J99" i="37"/>
  <c r="J97" i="37"/>
  <c r="J101" i="37"/>
  <c r="J95" i="37"/>
  <c r="K97" i="37"/>
  <c r="K102" i="37"/>
  <c r="K101" i="37" s="1"/>
  <c r="C11" i="38"/>
  <c r="F29" i="32"/>
  <c r="H202" i="37"/>
  <c r="H148" i="37" s="1"/>
  <c r="H43" i="37"/>
  <c r="H34" i="37"/>
  <c r="H132" i="37"/>
  <c r="K272" i="37"/>
  <c r="K202" i="37"/>
  <c r="K132" i="37"/>
  <c r="K192" i="37"/>
  <c r="K43" i="37"/>
  <c r="K34" i="37"/>
  <c r="H87" i="37"/>
  <c r="H23" i="37"/>
  <c r="F17" i="32"/>
  <c r="F13" i="32"/>
  <c r="F12" i="32"/>
  <c r="F14" i="32"/>
  <c r="F15" i="32"/>
  <c r="K18" i="37"/>
  <c r="F49" i="32"/>
  <c r="D48" i="32"/>
  <c r="K23" i="37"/>
  <c r="K13" i="37"/>
  <c r="D33" i="47"/>
  <c r="F33" i="47"/>
  <c r="H19" i="47"/>
  <c r="H33" i="47" s="1"/>
  <c r="K262" i="37" l="1"/>
  <c r="K148" i="37"/>
  <c r="J94" i="37"/>
  <c r="J69" i="37" s="1"/>
  <c r="J10" i="37" s="1"/>
  <c r="K94" i="37"/>
  <c r="K69" i="37" s="1"/>
  <c r="I69" i="37"/>
  <c r="I10" i="37" s="1"/>
  <c r="G22" i="32"/>
  <c r="H69" i="37"/>
  <c r="H12" i="37"/>
  <c r="K12" i="37"/>
  <c r="B6" i="33"/>
  <c r="B5" i="32"/>
  <c r="B3" i="29"/>
  <c r="B5" i="31" s="1"/>
  <c r="H10" i="37" l="1"/>
  <c r="K10" i="37"/>
  <c r="M69" i="37"/>
  <c r="H22" i="32"/>
  <c r="M10" i="37" l="1"/>
  <c r="O69" i="37"/>
  <c r="O10" i="37" s="1"/>
  <c r="C15" i="40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F31" i="33" l="1"/>
  <c r="J42" i="29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I31" i="33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11" i="19" l="1"/>
  <c r="G27" i="19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J11" i="19"/>
  <c r="D10" i="20"/>
  <c r="D18" i="20" s="1"/>
  <c r="D22" i="20" s="1"/>
  <c r="D26" i="20" s="1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<sst xmlns="http://schemas.openxmlformats.org/spreadsheetml/2006/main" count="936" uniqueCount="593">
  <si>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</si>
  <si>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</si>
  <si>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</si>
  <si>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</si>
  <si>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</si>
  <si>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</si>
  <si>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</si>
  <si>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</si>
  <si>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</si>
  <si>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</si>
  <si>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</si>
  <si>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</si>
  <si>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</si>
  <si>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</si>
  <si>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</si>
  <si>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</si>
  <si>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</si>
  <si>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</si>
  <si>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</si>
  <si>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</si>
  <si>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</si>
  <si>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</si>
  <si>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</si>
  <si>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</si>
  <si>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</si>
  <si>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</si>
  <si>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</si>
  <si>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</si>
  <si>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</si>
  <si>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</si>
  <si>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</si>
  <si>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</si>
  <si>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</si>
  <si>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</si>
  <si>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</si>
  <si>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</si>
  <si>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</si>
  <si>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</si>
  <si>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</si>
  <si>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</si>
  <si>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</si>
  <si>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</si>
  <si>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</si>
  <si>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</si>
  <si>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</si>
  <si>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</si>
  <si>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</si>
  <si>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</si>
  <si>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</si>
  <si>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</si>
  <si>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</si>
  <si>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</si>
  <si>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</si>
  <si>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</si>
  <si>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</si>
  <si>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</si>
  <si>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</si>
  <si>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</si>
  <si>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</si>
  <si>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</si>
  <si>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</si>
  <si>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</si>
  <si>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</si>
  <si>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</si>
  <si>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</si>
  <si>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</si>
  <si>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</si>
  <si>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</si>
  <si>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</si>
  <si>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</si>
  <si>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</si>
  <si>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</si>
  <si>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</si>
  <si>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</si>
  <si>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</si>
  <si>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</si>
  <si>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</si>
  <si>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</si>
  <si>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</si>
  <si>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</si>
  <si>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</si>
  <si>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</si>
  <si>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</si>
  <si>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</si>
  <si>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</si>
  <si>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</si>
  <si>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</si>
  <si>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</si>
  <si>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</si>
  <si>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</si>
  <si>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</si>
  <si>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</si>
  <si>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</si>
  <si>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</si>
  <si>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</si>
  <si>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</si>
  <si>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</si>
  <si>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</si>
  <si>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</si>
  <si>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</si>
  <si>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</si>
  <si>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</si>
  <si>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</si>
  <si>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</si>
  <si>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</si>
  <si>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</si>
  <si>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</si>
  <si>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</si>
  <si>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</si>
  <si>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</si>
  <si>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</si>
  <si>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</si>
  <si>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</si>
  <si>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</si>
  <si>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</si>
  <si>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</si>
  <si>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</si>
  <si>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</si>
  <si>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</si>
  <si>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</si>
  <si>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</si>
  <si>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</si>
  <si>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</si>
  <si>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</si>
  <si>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</si>
  <si>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</si>
  <si>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</si>
  <si>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</si>
  <si>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</si>
  <si>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</si>
  <si>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</si>
  <si>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</si>
  <si>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</si>
  <si>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</si>
  <si>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</si>
  <si>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</si>
  <si>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</si>
  <si>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</si>
  <si>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</si>
  <si>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</si>
  <si>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</si>
  <si>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</si>
  <si>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</si>
  <si>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</si>
  <si>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</si>
  <si>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</si>
  <si>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</si>
  <si>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</si>
  <si>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</si>
  <si>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</si>
  <si>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</si>
  <si>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</si>
  <si>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</si>
  <si>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</si>
  <si>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</si>
  <si>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</si>
  <si>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</si>
  <si>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</si>
  <si>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</si>
  <si>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</si>
  <si>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</si>
  <si>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</si>
  <si>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</si>
  <si>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</si>
  <si>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</si>
  <si>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</si>
  <si>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</si>
  <si>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</si>
  <si>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</si>
  <si>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</si>
  <si>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</si>
  <si>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</si>
  <si>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</si>
  <si>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</si>
  <si>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</si>
  <si>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</si>
  <si>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</si>
  <si>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</si>
  <si>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</si>
  <si>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</si>
  <si>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</si>
  <si>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</si>
  <si>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</si>
  <si>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</si>
  <si>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</si>
  <si>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</si>
  <si>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</si>
  <si>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</si>
  <si>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</si>
  <si>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</si>
  <si>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</si>
  <si>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</si>
  <si>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</si>
  <si>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</si>
  <si>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</si>
  <si>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</si>
  <si>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</si>
  <si>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</si>
  <si>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</si>
  <si>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</si>
  <si>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</si>
  <si>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</si>
  <si>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</si>
  <si>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</si>
  <si>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</si>
  <si>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</si>
  <si>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</si>
  <si>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</si>
  <si>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</si>
  <si>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</si>
  <si>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</si>
  <si>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</si>
  <si>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</si>
  <si>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</si>
  <si>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</si>
  <si>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</si>
  <si>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</si>
  <si>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</si>
  <si>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</si>
  <si>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</si>
  <si>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</si>
  <si>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</si>
  <si>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</si>
  <si>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</si>
  <si>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</si>
  <si>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</si>
  <si>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</si>
  <si>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</si>
  <si>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</si>
  <si>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</si>
  <si>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</si>
  <si>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</si>
  <si>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</si>
  <si>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</si>
  <si>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</si>
  <si>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</si>
  <si>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</si>
  <si>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</si>
  <si>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</si>
  <si>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</si>
  <si>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</si>
  <si>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</si>
  <si>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</si>
  <si>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</si>
  <si>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</si>
  <si>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</si>
  <si>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</si>
  <si>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</si>
  <si>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</si>
  <si>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</si>
  <si>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</si>
  <si>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</si>
  <si>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</si>
  <si>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</si>
  <si>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</si>
  <si>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</si>
  <si>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</si>
  <si>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</si>
  <si>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</si>
  <si>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</si>
  <si>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</si>
  <si>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</si>
  <si>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</si>
  <si>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</si>
  <si>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</si>
  <si>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</si>
  <si>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</si>
  <si>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</si>
  <si>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</si>
  <si>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</si>
  <si>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</si>
  <si>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</si>
  <si>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</si>
  <si>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</si>
  <si>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</si>
  <si>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</si>
  <si>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</si>
  <si>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</si>
  <si>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</si>
  <si>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</si>
  <si>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</si>
  <si>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</si>
  <si>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</si>
  <si>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</si>
  <si>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</si>
  <si>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</si>
  <si>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</si>
  <si>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</si>
  <si>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</si>
  <si>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</si>
  <si>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</si>
  <si>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</si>
  <si>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</si>
  <si>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</si>
  <si>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</si>
  <si>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</si>
  <si>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</si>
  <si>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</si>
  <si>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</si>
  <si>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</si>
  <si>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</si>
  <si>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</si>
  <si>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</si>
  <si>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</si>
  <si>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</si>
  <si>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</si>
  <si>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</si>
  <si>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</si>
  <si>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</si>
  <si>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</si>
  <si>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</si>
  <si>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</si>
  <si>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</si>
  <si>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</si>
  <si>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</si>
  <si>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</si>
  <si>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</si>
  <si>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</si>
  <si>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</si>
  <si>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</si>
  <si>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</si>
  <si>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</si>
  <si>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</si>
  <si>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</si>
  <si>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</si>
  <si>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</si>
  <si>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</si>
  <si>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</si>
  <si>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</si>
  <si>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</si>
  <si>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</si>
  <si>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</si>
  <si>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</si>
  <si>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</si>
  <si>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</si>
  <si>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</si>
  <si>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</si>
  <si>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</si>
  <si>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</si>
  <si>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</si>
  <si>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</si>
  <si>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</si>
  <si>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</si>
  <si>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</si>
  <si>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</si>
  <si>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</si>
  <si>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</si>
  <si>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</si>
  <si>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</si>
  <si>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</si>
  <si>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</si>
  <si>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</si>
  <si>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</si>
  <si>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</si>
  <si>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</si>
  <si>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</si>
  <si>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</si>
  <si>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</si>
  <si>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</si>
  <si>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</si>
  <si>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</si>
  <si>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</si>
  <si>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</si>
  <si>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</si>
  <si>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</si>
  <si>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</si>
  <si>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</si>
  <si>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</si>
  <si>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</si>
  <si>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</si>
  <si>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</si>
  <si>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</si>
  <si>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</si>
  <si>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</si>
  <si>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</si>
  <si>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</si>
  <si>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</si>
  <si>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</si>
  <si>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</si>
  <si>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</si>
  <si>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</si>
  <si>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</si>
  <si>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</si>
  <si>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</si>
  <si>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</si>
  <si>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</si>
  <si>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</si>
  <si>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</si>
  <si>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</si>
  <si>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</si>
  <si>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</si>
  <si>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</si>
  <si>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</si>
  <si>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</si>
  <si>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</si>
  <si>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</si>
  <si>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</si>
  <si>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</si>
  <si>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</si>
  <si>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</si>
  <si>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</si>
  <si>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</si>
  <si>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</si>
  <si>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</si>
  <si>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</si>
  <si>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</si>
  <si>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</si>
  <si>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</si>
  <si>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</si>
  <si>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</si>
  <si>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</si>
  <si>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</si>
  <si>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</si>
  <si>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</si>
  <si>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</si>
  <si>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</si>
  <si>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</si>
  <si>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</si>
  <si>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</si>
  <si>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</si>
  <si>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</si>
  <si>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</si>
  <si>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</si>
  <si>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</si>
  <si>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</si>
  <si>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</si>
  <si>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</si>
  <si>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</si>
  <si>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</si>
  <si>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</si>
  <si>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</si>
  <si>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</si>
  <si>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</si>
  <si>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</si>
  <si>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</si>
  <si>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</si>
  <si>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</si>
  <si>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</si>
  <si>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</si>
  <si>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</si>
  <si>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</si>
  <si>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</si>
  <si>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</si>
  <si>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</si>
  <si>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</si>
  <si>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</si>
  <si>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</si>
  <si>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</si>
  <si>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</si>
  <si>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</si>
  <si>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</si>
  <si>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</si>
  <si>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</si>
  <si>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</si>
  <si>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</si>
  <si>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</si>
  <si>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</si>
  <si>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</si>
  <si>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</si>
  <si>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</si>
  <si>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</si>
  <si>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</si>
  <si>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</si>
  <si>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</si>
  <si>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</si>
  <si>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</si>
  <si>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</si>
  <si>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</si>
  <si>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</si>
  <si>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</si>
  <si>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</si>
  <si>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</si>
  <si>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</si>
  <si>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</si>
  <si>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</si>
  <si>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</si>
  <si>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</si>
  <si>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</si>
  <si>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</si>
  <si>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</si>
  <si>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</si>
  <si>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</si>
  <si>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</si>
  <si>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</si>
  <si>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</si>
  <si>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</si>
  <si>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</si>
  <si>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</si>
  <si>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</si>
  <si>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</si>
  <si>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</si>
  <si>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</si>
  <si>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</si>
  <si>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</si>
  <si>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</si>
  <si>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</si>
  <si>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</si>
  <si>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</si>
  <si>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</si>
  <si>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</si>
  <si>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</si>
  <si>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</si>
  <si>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</si>
  <si>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</si>
  <si>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</si>
  <si>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</si>
  <si>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</si>
  <si>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</si>
  <si>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</si>
  <si>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</si>
  <si>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</si>
  <si>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</si>
  <si>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</si>
  <si>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</si>
  <si>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</si>
  <si>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</si>
  <si>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</si>
  <si>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</si>
  <si>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</si>
  <si>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</si>
  <si>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</si>
  <si>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</si>
  <si>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</si>
  <si>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</si>
  <si>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</si>
  <si>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</si>
  <si>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</si>
  <si>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</si>
  <si>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</si>
  <si>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</si>
  <si>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</si>
  <si>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</si>
  <si>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</si>
  <si>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</si>
  <si>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</si>
  <si>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</si>
  <si>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</si>
  <si>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</si>
  <si>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</si>
  <si>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</si>
  <si>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</si>
  <si>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</si>
  <si>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</si>
  <si>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</si>
  <si>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</si>
  <si>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</si>
  <si>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</si>
  <si>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</si>
  <si>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</si>
  <si>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</si>
  <si>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</si>
  <si>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</si>
  <si>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</si>
  <si>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</si>
  <si>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</si>
  <si>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</si>
  <si>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</si>
  <si>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</si>
  <si>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</si>
  <si>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</si>
  <si>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</si>
  <si>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</si>
  <si>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</si>
  <si>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</si>
  <si>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</si>
  <si>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</si>
  <si>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</si>
  <si>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</si>
  <si>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</si>
  <si>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</si>
  <si>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ctas. Por pagar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</si>
  <si>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</si>
  <si>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</si>
  <si>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</si>
  <si>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</si>
  <si>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Del 1 de enero al 31 de marzo de 2022</t>
  </si>
  <si>
    <t>Correspondiente del 1 de enero al 31 de marzo de 2022</t>
  </si>
  <si>
    <t>Fibras sinteticas hules plasticos y derivados</t>
  </si>
  <si>
    <t>Otros equipos menores</t>
  </si>
  <si>
    <t>Material didáctico</t>
  </si>
  <si>
    <t>Gas butano y propano</t>
  </si>
  <si>
    <t>Arrendamiento de maquinaria y herramientas</t>
  </si>
  <si>
    <t>Servicios de consultoría en tecnologias de de la informacion</t>
  </si>
  <si>
    <t>Renta de vehículos por comisiones en el pais</t>
  </si>
  <si>
    <t>Otros servicios por comisiones en el pais y en el extranjero</t>
  </si>
  <si>
    <t>Gastos de orden social y cultural</t>
  </si>
  <si>
    <t>Edificaciones no habitacionales en bienes de dominio público</t>
  </si>
  <si>
    <t>Herramientas y maquinas-herramienta</t>
  </si>
  <si>
    <t>Materiales y útiles de enseñanza</t>
  </si>
  <si>
    <t>Gas</t>
  </si>
  <si>
    <t>Arrendamiento de maquinaria, otros equipos y herramientas</t>
  </si>
  <si>
    <t>Servicios de consultoria administrativa, proceso, tecnica y en tecnologias de la informacion</t>
  </si>
  <si>
    <t>C. Financiamiento Neto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</si>
</sst>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0000_ ;[Red]\-#,##0.0000000\ "/>
    <numFmt numFmtId="173" formatCode="#,##0.00;#,##0.00"/>
    <numFmt numFmtId="174" formatCode="#,##0.00000000000_ ;[Red]\-#,##0.00000000000\ "/>
  </numFmts>
  <fonts count="4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wrapText="1" indent="1"/>
    </xf>
    <xf numFmtId="0" fontId="28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4" xfId="0" applyNumberFormat="1" applyFont="1" applyFill="1" applyBorder="1" applyAlignment="1">
      <alignment horizontal="center" vertical="center"/>
    </xf>
    <xf numFmtId="40" fontId="28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8" fillId="0" borderId="50" xfId="0" applyNumberFormat="1" applyFont="1" applyFill="1" applyBorder="1" applyAlignment="1">
      <alignment horizontal="center" vertical="center"/>
    </xf>
    <xf numFmtId="40" fontId="28" fillId="0" borderId="51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58" xfId="0" applyFont="1" applyFill="1" applyBorder="1" applyAlignment="1">
      <alignment horizontal="left" vertical="center" wrapText="1" indent="1"/>
    </xf>
    <xf numFmtId="40" fontId="28" fillId="0" borderId="56" xfId="0" applyNumberFormat="1" applyFont="1" applyFill="1" applyBorder="1" applyAlignment="1">
      <alignment horizontal="center" vertical="center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169" fontId="0" fillId="0" borderId="0" xfId="0" applyNumberFormat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0" fillId="0" borderId="64" xfId="0" applyNumberFormat="1" applyFont="1" applyBorder="1" applyAlignment="1" applyProtection="1">
      <alignment vertical="top"/>
      <protection locked="0"/>
    </xf>
    <xf numFmtId="40" fontId="13" fillId="9" borderId="65" xfId="0" applyNumberFormat="1" applyFont="1" applyFill="1" applyBorder="1" applyAlignment="1" applyProtection="1">
      <alignment vertical="top"/>
    </xf>
    <xf numFmtId="40" fontId="0" fillId="0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40" fontId="13" fillId="8" borderId="65" xfId="0" applyNumberFormat="1" applyFont="1" applyFill="1" applyBorder="1" applyAlignment="1" applyProtection="1">
      <alignment vertical="top"/>
      <protection locked="0"/>
    </xf>
    <xf numFmtId="40" fontId="0" fillId="9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0" fontId="0" fillId="0" borderId="67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0" fontId="14" fillId="11" borderId="0" xfId="0" applyFont="1" applyFill="1" applyBorder="1" applyAlignment="1">
      <alignment horizontal="center" vertical="center" wrapText="1"/>
    </xf>
    <xf numFmtId="40" fontId="0" fillId="0" borderId="0" xfId="0" applyNumberFormat="1" applyFont="1" applyFill="1" applyBorder="1" applyAlignment="1">
      <alignment vertical="top"/>
    </xf>
    <xf numFmtId="169" fontId="0" fillId="0" borderId="0" xfId="0" applyNumberFormat="1" applyFill="1"/>
    <xf numFmtId="172" fontId="0" fillId="0" borderId="0" xfId="0" applyNumberFormat="1" applyFill="1"/>
    <xf numFmtId="0" fontId="0" fillId="0" borderId="0" xfId="0" applyFont="1" applyBorder="1" applyAlignment="1">
      <alignment wrapText="1"/>
    </xf>
    <xf numFmtId="40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/>
    <xf numFmtId="173" fontId="35" fillId="0" borderId="16" xfId="0" applyNumberFormat="1" applyFont="1" applyBorder="1" applyAlignment="1">
      <alignment vertical="top"/>
    </xf>
    <xf numFmtId="173" fontId="35" fillId="0" borderId="16" xfId="0" applyNumberFormat="1" applyFont="1" applyFill="1" applyBorder="1" applyAlignment="1">
      <alignment vertical="top"/>
    </xf>
    <xf numFmtId="40" fontId="44" fillId="0" borderId="0" xfId="0" applyNumberFormat="1" applyFont="1" applyBorder="1" applyAlignment="1">
      <alignment vertical="top" wrapText="1" readingOrder="1"/>
    </xf>
    <xf numFmtId="40" fontId="0" fillId="0" borderId="69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/>
    <xf numFmtId="174" fontId="0" fillId="0" borderId="0" xfId="0" applyNumberFormat="1" applyFont="1" applyFill="1" applyAlignment="1"/>
    <xf numFmtId="168" fontId="0" fillId="0" borderId="36" xfId="0" applyNumberFormat="1" applyFont="1" applyBorder="1" applyAlignment="1" applyProtection="1">
      <alignment vertical="top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7" xfId="0" applyFont="1" applyFill="1" applyBorder="1"/>
    <xf numFmtId="0" fontId="27" fillId="0" borderId="25" xfId="0" applyFont="1" applyFill="1" applyBorder="1"/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8" fillId="0" borderId="45" xfId="0" applyFont="1" applyFill="1" applyBorder="1" applyAlignment="1">
      <alignment horizontal="left" vertical="center" indent="1"/>
    </xf>
    <xf numFmtId="0" fontId="28" fillId="0" borderId="46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32" fillId="11" borderId="16" xfId="4" applyNumberFormat="1" applyFont="1" applyFill="1" applyBorder="1" applyAlignment="1">
      <alignment horizontal="center" vertical="center" wrapText="1"/>
    </xf>
    <xf numFmtId="37" fontId="32" fillId="11" borderId="16" xfId="4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9" fillId="11" borderId="59" xfId="0" applyFont="1" applyFill="1" applyBorder="1" applyAlignment="1">
      <alignment horizontal="center" vertical="center"/>
    </xf>
    <xf numFmtId="0" fontId="29" fillId="11" borderId="62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38758" y="164358"/>
          <a:ext cx="1240570" cy="716983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237092" cy="790956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310</xdr:row>
      <xdr:rowOff>9525</xdr:rowOff>
    </xdr:from>
    <xdr:to>
      <xdr:col>10</xdr:col>
      <xdr:colOff>790575</xdr:colOff>
      <xdr:row>314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310</xdr:row>
      <xdr:rowOff>9525</xdr:rowOff>
    </xdr:from>
    <xdr:to>
      <xdr:col>7</xdr:col>
      <xdr:colOff>409574</xdr:colOff>
      <xdr:row>315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310</xdr:row>
      <xdr:rowOff>9525</xdr:rowOff>
    </xdr:from>
    <xdr:to>
      <xdr:col>3</xdr:col>
      <xdr:colOff>647700</xdr:colOff>
      <xdr:row>315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43256" y="220980"/>
          <a:ext cx="1280750" cy="885444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58686" y="73152"/>
          <a:ext cx="1280181" cy="884602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07848" y="102108"/>
          <a:ext cx="1280750" cy="88392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409449" y="45720"/>
          <a:ext cx="1156207" cy="775208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99723" y="211401"/>
          <a:ext cx="1157804" cy="776369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66869" y="249259"/>
          <a:ext cx="1237092" cy="717296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0480" y="0"/>
          <a:ext cx="1238616" cy="714756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05" t="s">
        <v>0</v>
      </c>
      <c r="B2" s="305"/>
      <c r="C2" s="305"/>
      <c r="D2" s="305"/>
      <c r="E2" s="13" t="e">
        <f>#REF!</f>
        <v>#REF!</v>
      </c>
    </row>
    <row r="3" spans="1:5" x14ac:dyDescent="0.25">
      <c r="A3" s="305" t="s">
        <v>2</v>
      </c>
      <c r="B3" s="305"/>
      <c r="C3" s="305"/>
      <c r="D3" s="305"/>
      <c r="E3" s="13" t="e">
        <f>#REF!</f>
        <v>#REF!</v>
      </c>
    </row>
    <row r="4" spans="1:5" x14ac:dyDescent="0.25">
      <c r="A4" s="305" t="s">
        <v>1</v>
      </c>
      <c r="B4" s="305"/>
      <c r="C4" s="305"/>
      <c r="D4" s="305"/>
      <c r="E4" s="14"/>
    </row>
    <row r="5" spans="1:5" x14ac:dyDescent="0.25">
      <c r="A5" s="305" t="s">
        <v>70</v>
      </c>
      <c r="B5" s="305"/>
      <c r="C5" s="305"/>
      <c r="D5" s="305"/>
      <c r="E5" t="s">
        <v>68</v>
      </c>
    </row>
    <row r="6" spans="1:5" x14ac:dyDescent="0.25">
      <c r="A6" s="6"/>
      <c r="B6" s="6"/>
      <c r="C6" s="310" t="s">
        <v>3</v>
      </c>
      <c r="D6" s="310"/>
      <c r="E6" s="1">
        <v>2013</v>
      </c>
    </row>
    <row r="7" spans="1:5" x14ac:dyDescent="0.25">
      <c r="A7" s="306" t="s">
        <v>66</v>
      </c>
      <c r="B7" s="304" t="s">
        <v>6</v>
      </c>
      <c r="C7" s="300" t="s">
        <v>8</v>
      </c>
      <c r="D7" s="300"/>
      <c r="E7" s="8" t="e">
        <f>#REF!</f>
        <v>#REF!</v>
      </c>
    </row>
    <row r="8" spans="1:5" x14ac:dyDescent="0.25">
      <c r="A8" s="306"/>
      <c r="B8" s="304"/>
      <c r="C8" s="300" t="s">
        <v>10</v>
      </c>
      <c r="D8" s="300"/>
      <c r="E8" s="8" t="e">
        <f>#REF!</f>
        <v>#REF!</v>
      </c>
    </row>
    <row r="9" spans="1:5" x14ac:dyDescent="0.25">
      <c r="A9" s="306"/>
      <c r="B9" s="304"/>
      <c r="C9" s="300" t="s">
        <v>12</v>
      </c>
      <c r="D9" s="300"/>
      <c r="E9" s="8" t="e">
        <f>#REF!</f>
        <v>#REF!</v>
      </c>
    </row>
    <row r="10" spans="1:5" x14ac:dyDescent="0.25">
      <c r="A10" s="306"/>
      <c r="B10" s="304"/>
      <c r="C10" s="300" t="s">
        <v>14</v>
      </c>
      <c r="D10" s="300"/>
      <c r="E10" s="8" t="e">
        <f>#REF!</f>
        <v>#REF!</v>
      </c>
    </row>
    <row r="11" spans="1:5" x14ac:dyDescent="0.25">
      <c r="A11" s="306"/>
      <c r="B11" s="304"/>
      <c r="C11" s="300" t="s">
        <v>16</v>
      </c>
      <c r="D11" s="300"/>
      <c r="E11" s="8" t="e">
        <f>#REF!</f>
        <v>#REF!</v>
      </c>
    </row>
    <row r="12" spans="1:5" x14ac:dyDescent="0.25">
      <c r="A12" s="306"/>
      <c r="B12" s="304"/>
      <c r="C12" s="300" t="s">
        <v>18</v>
      </c>
      <c r="D12" s="300"/>
      <c r="E12" s="8" t="e">
        <f>#REF!</f>
        <v>#REF!</v>
      </c>
    </row>
    <row r="13" spans="1:5" x14ac:dyDescent="0.25">
      <c r="A13" s="306"/>
      <c r="B13" s="304"/>
      <c r="C13" s="300" t="s">
        <v>20</v>
      </c>
      <c r="D13" s="300"/>
      <c r="E13" s="8" t="e">
        <f>#REF!</f>
        <v>#REF!</v>
      </c>
    </row>
    <row r="14" spans="1:5" ht="15.75" thickBot="1" x14ac:dyDescent="0.3">
      <c r="A14" s="306"/>
      <c r="B14" s="4"/>
      <c r="C14" s="301" t="s">
        <v>23</v>
      </c>
      <c r="D14" s="301"/>
      <c r="E14" s="9" t="e">
        <f>#REF!</f>
        <v>#REF!</v>
      </c>
    </row>
    <row r="15" spans="1:5" x14ac:dyDescent="0.25">
      <c r="A15" s="306"/>
      <c r="B15" s="304" t="s">
        <v>25</v>
      </c>
      <c r="C15" s="300" t="s">
        <v>27</v>
      </c>
      <c r="D15" s="300"/>
      <c r="E15" s="8" t="e">
        <f>#REF!</f>
        <v>#REF!</v>
      </c>
    </row>
    <row r="16" spans="1:5" x14ac:dyDescent="0.25">
      <c r="A16" s="306"/>
      <c r="B16" s="304"/>
      <c r="C16" s="300" t="s">
        <v>29</v>
      </c>
      <c r="D16" s="300"/>
      <c r="E16" s="8" t="e">
        <f>#REF!</f>
        <v>#REF!</v>
      </c>
    </row>
    <row r="17" spans="1:5" x14ac:dyDescent="0.25">
      <c r="A17" s="306"/>
      <c r="B17" s="304"/>
      <c r="C17" s="300" t="s">
        <v>31</v>
      </c>
      <c r="D17" s="300"/>
      <c r="E17" s="8" t="e">
        <f>#REF!</f>
        <v>#REF!</v>
      </c>
    </row>
    <row r="18" spans="1:5" x14ac:dyDescent="0.25">
      <c r="A18" s="306"/>
      <c r="B18" s="304"/>
      <c r="C18" s="300" t="s">
        <v>33</v>
      </c>
      <c r="D18" s="300"/>
      <c r="E18" s="8" t="e">
        <f>#REF!</f>
        <v>#REF!</v>
      </c>
    </row>
    <row r="19" spans="1:5" x14ac:dyDescent="0.25">
      <c r="A19" s="306"/>
      <c r="B19" s="304"/>
      <c r="C19" s="300" t="s">
        <v>35</v>
      </c>
      <c r="D19" s="300"/>
      <c r="E19" s="8" t="e">
        <f>#REF!</f>
        <v>#REF!</v>
      </c>
    </row>
    <row r="20" spans="1:5" x14ac:dyDescent="0.25">
      <c r="A20" s="306"/>
      <c r="B20" s="304"/>
      <c r="C20" s="300" t="s">
        <v>37</v>
      </c>
      <c r="D20" s="300"/>
      <c r="E20" s="8" t="e">
        <f>#REF!</f>
        <v>#REF!</v>
      </c>
    </row>
    <row r="21" spans="1:5" x14ac:dyDescent="0.25">
      <c r="A21" s="306"/>
      <c r="B21" s="304"/>
      <c r="C21" s="300" t="s">
        <v>39</v>
      </c>
      <c r="D21" s="300"/>
      <c r="E21" s="8" t="e">
        <f>#REF!</f>
        <v>#REF!</v>
      </c>
    </row>
    <row r="22" spans="1:5" x14ac:dyDescent="0.25">
      <c r="A22" s="306"/>
      <c r="B22" s="304"/>
      <c r="C22" s="300" t="s">
        <v>40</v>
      </c>
      <c r="D22" s="300"/>
      <c r="E22" s="8" t="e">
        <f>#REF!</f>
        <v>#REF!</v>
      </c>
    </row>
    <row r="23" spans="1:5" x14ac:dyDescent="0.25">
      <c r="A23" s="306"/>
      <c r="B23" s="304"/>
      <c r="C23" s="300" t="s">
        <v>42</v>
      </c>
      <c r="D23" s="300"/>
      <c r="E23" s="8" t="e">
        <f>#REF!</f>
        <v>#REF!</v>
      </c>
    </row>
    <row r="24" spans="1:5" ht="15.75" thickBot="1" x14ac:dyDescent="0.3">
      <c r="A24" s="306"/>
      <c r="B24" s="4"/>
      <c r="C24" s="301" t="s">
        <v>44</v>
      </c>
      <c r="D24" s="301"/>
      <c r="E24" s="9" t="e">
        <f>#REF!</f>
        <v>#REF!</v>
      </c>
    </row>
    <row r="25" spans="1:5" ht="15.75" thickBot="1" x14ac:dyDescent="0.3">
      <c r="A25" s="306"/>
      <c r="B25" s="2"/>
      <c r="C25" s="301" t="s">
        <v>46</v>
      </c>
      <c r="D25" s="301"/>
      <c r="E25" s="9" t="e">
        <f>#REF!</f>
        <v>#REF!</v>
      </c>
    </row>
    <row r="26" spans="1:5" x14ac:dyDescent="0.25">
      <c r="A26" s="306" t="s">
        <v>67</v>
      </c>
      <c r="B26" s="304" t="s">
        <v>7</v>
      </c>
      <c r="C26" s="300" t="s">
        <v>9</v>
      </c>
      <c r="D26" s="300"/>
      <c r="E26" s="8" t="e">
        <f>#REF!</f>
        <v>#REF!</v>
      </c>
    </row>
    <row r="27" spans="1:5" x14ac:dyDescent="0.25">
      <c r="A27" s="306"/>
      <c r="B27" s="304"/>
      <c r="C27" s="300" t="s">
        <v>11</v>
      </c>
      <c r="D27" s="300"/>
      <c r="E27" s="8" t="e">
        <f>#REF!</f>
        <v>#REF!</v>
      </c>
    </row>
    <row r="28" spans="1:5" x14ac:dyDescent="0.25">
      <c r="A28" s="306"/>
      <c r="B28" s="304"/>
      <c r="C28" s="300" t="s">
        <v>13</v>
      </c>
      <c r="D28" s="300"/>
      <c r="E28" s="8" t="e">
        <f>#REF!</f>
        <v>#REF!</v>
      </c>
    </row>
    <row r="29" spans="1:5" x14ac:dyDescent="0.25">
      <c r="A29" s="306"/>
      <c r="B29" s="304"/>
      <c r="C29" s="300" t="s">
        <v>15</v>
      </c>
      <c r="D29" s="300"/>
      <c r="E29" s="8" t="e">
        <f>#REF!</f>
        <v>#REF!</v>
      </c>
    </row>
    <row r="30" spans="1:5" x14ac:dyDescent="0.25">
      <c r="A30" s="306"/>
      <c r="B30" s="304"/>
      <c r="C30" s="300" t="s">
        <v>17</v>
      </c>
      <c r="D30" s="300"/>
      <c r="E30" s="8" t="e">
        <f>#REF!</f>
        <v>#REF!</v>
      </c>
    </row>
    <row r="31" spans="1:5" x14ac:dyDescent="0.25">
      <c r="A31" s="306"/>
      <c r="B31" s="304"/>
      <c r="C31" s="300" t="s">
        <v>19</v>
      </c>
      <c r="D31" s="300"/>
      <c r="E31" s="8" t="e">
        <f>#REF!</f>
        <v>#REF!</v>
      </c>
    </row>
    <row r="32" spans="1:5" x14ac:dyDescent="0.25">
      <c r="A32" s="306"/>
      <c r="B32" s="304"/>
      <c r="C32" s="300" t="s">
        <v>21</v>
      </c>
      <c r="D32" s="300"/>
      <c r="E32" s="8" t="e">
        <f>#REF!</f>
        <v>#REF!</v>
      </c>
    </row>
    <row r="33" spans="1:5" x14ac:dyDescent="0.25">
      <c r="A33" s="306"/>
      <c r="B33" s="304"/>
      <c r="C33" s="300" t="s">
        <v>22</v>
      </c>
      <c r="D33" s="300"/>
      <c r="E33" s="8" t="e">
        <f>#REF!</f>
        <v>#REF!</v>
      </c>
    </row>
    <row r="34" spans="1:5" ht="15.75" thickBot="1" x14ac:dyDescent="0.3">
      <c r="A34" s="306"/>
      <c r="B34" s="4"/>
      <c r="C34" s="301" t="s">
        <v>24</v>
      </c>
      <c r="D34" s="301"/>
      <c r="E34" s="9" t="e">
        <f>#REF!</f>
        <v>#REF!</v>
      </c>
    </row>
    <row r="35" spans="1:5" x14ac:dyDescent="0.25">
      <c r="A35" s="306"/>
      <c r="B35" s="304" t="s">
        <v>26</v>
      </c>
      <c r="C35" s="300" t="s">
        <v>28</v>
      </c>
      <c r="D35" s="300"/>
      <c r="E35" s="8" t="e">
        <f>#REF!</f>
        <v>#REF!</v>
      </c>
    </row>
    <row r="36" spans="1:5" x14ac:dyDescent="0.25">
      <c r="A36" s="306"/>
      <c r="B36" s="304"/>
      <c r="C36" s="300" t="s">
        <v>30</v>
      </c>
      <c r="D36" s="300"/>
      <c r="E36" s="8" t="e">
        <f>#REF!</f>
        <v>#REF!</v>
      </c>
    </row>
    <row r="37" spans="1:5" x14ac:dyDescent="0.25">
      <c r="A37" s="306"/>
      <c r="B37" s="304"/>
      <c r="C37" s="300" t="s">
        <v>32</v>
      </c>
      <c r="D37" s="300"/>
      <c r="E37" s="8" t="e">
        <f>#REF!</f>
        <v>#REF!</v>
      </c>
    </row>
    <row r="38" spans="1:5" x14ac:dyDescent="0.25">
      <c r="A38" s="306"/>
      <c r="B38" s="304"/>
      <c r="C38" s="300" t="s">
        <v>34</v>
      </c>
      <c r="D38" s="300"/>
      <c r="E38" s="8" t="e">
        <f>#REF!</f>
        <v>#REF!</v>
      </c>
    </row>
    <row r="39" spans="1:5" x14ac:dyDescent="0.25">
      <c r="A39" s="306"/>
      <c r="B39" s="304"/>
      <c r="C39" s="300" t="s">
        <v>36</v>
      </c>
      <c r="D39" s="300"/>
      <c r="E39" s="8" t="e">
        <f>#REF!</f>
        <v>#REF!</v>
      </c>
    </row>
    <row r="40" spans="1:5" x14ac:dyDescent="0.25">
      <c r="A40" s="306"/>
      <c r="B40" s="304"/>
      <c r="C40" s="300" t="s">
        <v>38</v>
      </c>
      <c r="D40" s="300"/>
      <c r="E40" s="8" t="e">
        <f>#REF!</f>
        <v>#REF!</v>
      </c>
    </row>
    <row r="41" spans="1:5" ht="15.75" thickBot="1" x14ac:dyDescent="0.3">
      <c r="A41" s="306"/>
      <c r="B41" s="2"/>
      <c r="C41" s="301" t="s">
        <v>41</v>
      </c>
      <c r="D41" s="301"/>
      <c r="E41" s="9" t="e">
        <f>#REF!</f>
        <v>#REF!</v>
      </c>
    </row>
    <row r="42" spans="1:5" ht="15.75" thickBot="1" x14ac:dyDescent="0.3">
      <c r="A42" s="306"/>
      <c r="B42" s="2"/>
      <c r="C42" s="301" t="s">
        <v>43</v>
      </c>
      <c r="D42" s="301"/>
      <c r="E42" s="9" t="e">
        <f>#REF!</f>
        <v>#REF!</v>
      </c>
    </row>
    <row r="43" spans="1:5" x14ac:dyDescent="0.25">
      <c r="A43" s="3"/>
      <c r="B43" s="304" t="s">
        <v>45</v>
      </c>
      <c r="C43" s="302" t="s">
        <v>47</v>
      </c>
      <c r="D43" s="302"/>
      <c r="E43" s="10" t="e">
        <f>#REF!</f>
        <v>#REF!</v>
      </c>
    </row>
    <row r="44" spans="1:5" x14ac:dyDescent="0.25">
      <c r="A44" s="3"/>
      <c r="B44" s="304"/>
      <c r="C44" s="300" t="s">
        <v>48</v>
      </c>
      <c r="D44" s="300"/>
      <c r="E44" s="8" t="e">
        <f>#REF!</f>
        <v>#REF!</v>
      </c>
    </row>
    <row r="45" spans="1:5" x14ac:dyDescent="0.25">
      <c r="A45" s="3"/>
      <c r="B45" s="304"/>
      <c r="C45" s="300" t="s">
        <v>49</v>
      </c>
      <c r="D45" s="300"/>
      <c r="E45" s="8" t="e">
        <f>#REF!</f>
        <v>#REF!</v>
      </c>
    </row>
    <row r="46" spans="1:5" x14ac:dyDescent="0.25">
      <c r="A46" s="3"/>
      <c r="B46" s="304"/>
      <c r="C46" s="300" t="s">
        <v>50</v>
      </c>
      <c r="D46" s="300"/>
      <c r="E46" s="8" t="e">
        <f>#REF!</f>
        <v>#REF!</v>
      </c>
    </row>
    <row r="47" spans="1:5" x14ac:dyDescent="0.25">
      <c r="A47" s="3"/>
      <c r="B47" s="304"/>
      <c r="C47" s="302" t="s">
        <v>51</v>
      </c>
      <c r="D47" s="302"/>
      <c r="E47" s="10" t="e">
        <f>#REF!</f>
        <v>#REF!</v>
      </c>
    </row>
    <row r="48" spans="1:5" x14ac:dyDescent="0.25">
      <c r="A48" s="3"/>
      <c r="B48" s="304"/>
      <c r="C48" s="300" t="s">
        <v>52</v>
      </c>
      <c r="D48" s="300"/>
      <c r="E48" s="8" t="e">
        <f>#REF!</f>
        <v>#REF!</v>
      </c>
    </row>
    <row r="49" spans="1:5" x14ac:dyDescent="0.25">
      <c r="A49" s="3"/>
      <c r="B49" s="304"/>
      <c r="C49" s="300" t="s">
        <v>53</v>
      </c>
      <c r="D49" s="300"/>
      <c r="E49" s="8" t="e">
        <f>#REF!</f>
        <v>#REF!</v>
      </c>
    </row>
    <row r="50" spans="1:5" x14ac:dyDescent="0.25">
      <c r="A50" s="3"/>
      <c r="B50" s="304"/>
      <c r="C50" s="300" t="s">
        <v>54</v>
      </c>
      <c r="D50" s="300"/>
      <c r="E50" s="8" t="e">
        <f>#REF!</f>
        <v>#REF!</v>
      </c>
    </row>
    <row r="51" spans="1:5" x14ac:dyDescent="0.25">
      <c r="A51" s="3"/>
      <c r="B51" s="304"/>
      <c r="C51" s="300" t="s">
        <v>55</v>
      </c>
      <c r="D51" s="300"/>
      <c r="E51" s="8" t="e">
        <f>#REF!</f>
        <v>#REF!</v>
      </c>
    </row>
    <row r="52" spans="1:5" x14ac:dyDescent="0.25">
      <c r="A52" s="3"/>
      <c r="B52" s="304"/>
      <c r="C52" s="300" t="s">
        <v>56</v>
      </c>
      <c r="D52" s="300"/>
      <c r="E52" s="8" t="e">
        <f>#REF!</f>
        <v>#REF!</v>
      </c>
    </row>
    <row r="53" spans="1:5" x14ac:dyDescent="0.25">
      <c r="A53" s="3"/>
      <c r="B53" s="304"/>
      <c r="C53" s="302" t="s">
        <v>57</v>
      </c>
      <c r="D53" s="302"/>
      <c r="E53" s="10" t="e">
        <f>#REF!</f>
        <v>#REF!</v>
      </c>
    </row>
    <row r="54" spans="1:5" x14ac:dyDescent="0.25">
      <c r="A54" s="3"/>
      <c r="B54" s="304"/>
      <c r="C54" s="300" t="s">
        <v>58</v>
      </c>
      <c r="D54" s="300"/>
      <c r="E54" s="8" t="e">
        <f>#REF!</f>
        <v>#REF!</v>
      </c>
    </row>
    <row r="55" spans="1:5" x14ac:dyDescent="0.25">
      <c r="A55" s="3"/>
      <c r="B55" s="304"/>
      <c r="C55" s="300" t="s">
        <v>59</v>
      </c>
      <c r="D55" s="300"/>
      <c r="E55" s="8" t="e">
        <f>#REF!</f>
        <v>#REF!</v>
      </c>
    </row>
    <row r="56" spans="1:5" ht="15.75" thickBot="1" x14ac:dyDescent="0.3">
      <c r="A56" s="3"/>
      <c r="B56" s="304"/>
      <c r="C56" s="301" t="s">
        <v>60</v>
      </c>
      <c r="D56" s="301"/>
      <c r="E56" s="9" t="e">
        <f>#REF!</f>
        <v>#REF!</v>
      </c>
    </row>
    <row r="57" spans="1:5" ht="15.75" thickBot="1" x14ac:dyDescent="0.3">
      <c r="A57" s="3"/>
      <c r="B57" s="2"/>
      <c r="C57" s="301" t="s">
        <v>61</v>
      </c>
      <c r="D57" s="301"/>
      <c r="E57" s="9" t="e">
        <f>#REF!</f>
        <v>#REF!</v>
      </c>
    </row>
    <row r="58" spans="1:5" x14ac:dyDescent="0.25">
      <c r="A58" s="3"/>
      <c r="B58" s="2"/>
      <c r="C58" s="310" t="s">
        <v>3</v>
      </c>
      <c r="D58" s="310"/>
      <c r="E58" s="1">
        <v>2012</v>
      </c>
    </row>
    <row r="59" spans="1:5" x14ac:dyDescent="0.25">
      <c r="A59" s="306" t="s">
        <v>66</v>
      </c>
      <c r="B59" s="304" t="s">
        <v>6</v>
      </c>
      <c r="C59" s="300" t="s">
        <v>8</v>
      </c>
      <c r="D59" s="300"/>
      <c r="E59" s="8" t="e">
        <f>#REF!</f>
        <v>#REF!</v>
      </c>
    </row>
    <row r="60" spans="1:5" x14ac:dyDescent="0.25">
      <c r="A60" s="306"/>
      <c r="B60" s="304"/>
      <c r="C60" s="300" t="s">
        <v>10</v>
      </c>
      <c r="D60" s="300"/>
      <c r="E60" s="8" t="e">
        <f>#REF!</f>
        <v>#REF!</v>
      </c>
    </row>
    <row r="61" spans="1:5" x14ac:dyDescent="0.25">
      <c r="A61" s="306"/>
      <c r="B61" s="304"/>
      <c r="C61" s="300" t="s">
        <v>12</v>
      </c>
      <c r="D61" s="300"/>
      <c r="E61" s="8" t="e">
        <f>#REF!</f>
        <v>#REF!</v>
      </c>
    </row>
    <row r="62" spans="1:5" x14ac:dyDescent="0.25">
      <c r="A62" s="306"/>
      <c r="B62" s="304"/>
      <c r="C62" s="300" t="s">
        <v>14</v>
      </c>
      <c r="D62" s="300"/>
      <c r="E62" s="8" t="e">
        <f>#REF!</f>
        <v>#REF!</v>
      </c>
    </row>
    <row r="63" spans="1:5" x14ac:dyDescent="0.25">
      <c r="A63" s="306"/>
      <c r="B63" s="304"/>
      <c r="C63" s="300" t="s">
        <v>16</v>
      </c>
      <c r="D63" s="300"/>
      <c r="E63" s="8" t="e">
        <f>#REF!</f>
        <v>#REF!</v>
      </c>
    </row>
    <row r="64" spans="1:5" x14ac:dyDescent="0.25">
      <c r="A64" s="306"/>
      <c r="B64" s="304"/>
      <c r="C64" s="300" t="s">
        <v>18</v>
      </c>
      <c r="D64" s="300"/>
      <c r="E64" s="8" t="e">
        <f>#REF!</f>
        <v>#REF!</v>
      </c>
    </row>
    <row r="65" spans="1:5" x14ac:dyDescent="0.25">
      <c r="A65" s="306"/>
      <c r="B65" s="304"/>
      <c r="C65" s="300" t="s">
        <v>20</v>
      </c>
      <c r="D65" s="300"/>
      <c r="E65" s="8" t="e">
        <f>#REF!</f>
        <v>#REF!</v>
      </c>
    </row>
    <row r="66" spans="1:5" ht="15.75" thickBot="1" x14ac:dyDescent="0.3">
      <c r="A66" s="306"/>
      <c r="B66" s="4"/>
      <c r="C66" s="301" t="s">
        <v>23</v>
      </c>
      <c r="D66" s="301"/>
      <c r="E66" s="9" t="e">
        <f>#REF!</f>
        <v>#REF!</v>
      </c>
    </row>
    <row r="67" spans="1:5" x14ac:dyDescent="0.25">
      <c r="A67" s="306"/>
      <c r="B67" s="304" t="s">
        <v>25</v>
      </c>
      <c r="C67" s="300" t="s">
        <v>27</v>
      </c>
      <c r="D67" s="300"/>
      <c r="E67" s="8" t="e">
        <f>#REF!</f>
        <v>#REF!</v>
      </c>
    </row>
    <row r="68" spans="1:5" x14ac:dyDescent="0.25">
      <c r="A68" s="306"/>
      <c r="B68" s="304"/>
      <c r="C68" s="300" t="s">
        <v>29</v>
      </c>
      <c r="D68" s="300"/>
      <c r="E68" s="8" t="e">
        <f>#REF!</f>
        <v>#REF!</v>
      </c>
    </row>
    <row r="69" spans="1:5" x14ac:dyDescent="0.25">
      <c r="A69" s="306"/>
      <c r="B69" s="304"/>
      <c r="C69" s="300" t="s">
        <v>31</v>
      </c>
      <c r="D69" s="300"/>
      <c r="E69" s="8" t="e">
        <f>#REF!</f>
        <v>#REF!</v>
      </c>
    </row>
    <row r="70" spans="1:5" x14ac:dyDescent="0.25">
      <c r="A70" s="306"/>
      <c r="B70" s="304"/>
      <c r="C70" s="300" t="s">
        <v>33</v>
      </c>
      <c r="D70" s="300"/>
      <c r="E70" s="8" t="e">
        <f>#REF!</f>
        <v>#REF!</v>
      </c>
    </row>
    <row r="71" spans="1:5" x14ac:dyDescent="0.25">
      <c r="A71" s="306"/>
      <c r="B71" s="304"/>
      <c r="C71" s="300" t="s">
        <v>35</v>
      </c>
      <c r="D71" s="300"/>
      <c r="E71" s="8" t="e">
        <f>#REF!</f>
        <v>#REF!</v>
      </c>
    </row>
    <row r="72" spans="1:5" x14ac:dyDescent="0.25">
      <c r="A72" s="306"/>
      <c r="B72" s="304"/>
      <c r="C72" s="300" t="s">
        <v>37</v>
      </c>
      <c r="D72" s="300"/>
      <c r="E72" s="8" t="e">
        <f>#REF!</f>
        <v>#REF!</v>
      </c>
    </row>
    <row r="73" spans="1:5" x14ac:dyDescent="0.25">
      <c r="A73" s="306"/>
      <c r="B73" s="304"/>
      <c r="C73" s="300" t="s">
        <v>39</v>
      </c>
      <c r="D73" s="300"/>
      <c r="E73" s="8" t="e">
        <f>#REF!</f>
        <v>#REF!</v>
      </c>
    </row>
    <row r="74" spans="1:5" x14ac:dyDescent="0.25">
      <c r="A74" s="306"/>
      <c r="B74" s="304"/>
      <c r="C74" s="300" t="s">
        <v>40</v>
      </c>
      <c r="D74" s="300"/>
      <c r="E74" s="8" t="e">
        <f>#REF!</f>
        <v>#REF!</v>
      </c>
    </row>
    <row r="75" spans="1:5" x14ac:dyDescent="0.25">
      <c r="A75" s="306"/>
      <c r="B75" s="304"/>
      <c r="C75" s="300" t="s">
        <v>42</v>
      </c>
      <c r="D75" s="300"/>
      <c r="E75" s="8" t="e">
        <f>#REF!</f>
        <v>#REF!</v>
      </c>
    </row>
    <row r="76" spans="1:5" ht="15.75" thickBot="1" x14ac:dyDescent="0.3">
      <c r="A76" s="306"/>
      <c r="B76" s="4"/>
      <c r="C76" s="301" t="s">
        <v>44</v>
      </c>
      <c r="D76" s="301"/>
      <c r="E76" s="9" t="e">
        <f>#REF!</f>
        <v>#REF!</v>
      </c>
    </row>
    <row r="77" spans="1:5" ht="15.75" thickBot="1" x14ac:dyDescent="0.3">
      <c r="A77" s="306"/>
      <c r="B77" s="2"/>
      <c r="C77" s="301" t="s">
        <v>46</v>
      </c>
      <c r="D77" s="301"/>
      <c r="E77" s="9" t="e">
        <f>#REF!</f>
        <v>#REF!</v>
      </c>
    </row>
    <row r="78" spans="1:5" x14ac:dyDescent="0.25">
      <c r="A78" s="306" t="s">
        <v>67</v>
      </c>
      <c r="B78" s="304" t="s">
        <v>7</v>
      </c>
      <c r="C78" s="300" t="s">
        <v>9</v>
      </c>
      <c r="D78" s="300"/>
      <c r="E78" s="8" t="e">
        <f>#REF!</f>
        <v>#REF!</v>
      </c>
    </row>
    <row r="79" spans="1:5" x14ac:dyDescent="0.25">
      <c r="A79" s="306"/>
      <c r="B79" s="304"/>
      <c r="C79" s="300" t="s">
        <v>11</v>
      </c>
      <c r="D79" s="300"/>
      <c r="E79" s="8" t="e">
        <f>#REF!</f>
        <v>#REF!</v>
      </c>
    </row>
    <row r="80" spans="1:5" x14ac:dyDescent="0.25">
      <c r="A80" s="306"/>
      <c r="B80" s="304"/>
      <c r="C80" s="300" t="s">
        <v>13</v>
      </c>
      <c r="D80" s="300"/>
      <c r="E80" s="8" t="e">
        <f>#REF!</f>
        <v>#REF!</v>
      </c>
    </row>
    <row r="81" spans="1:5" x14ac:dyDescent="0.25">
      <c r="A81" s="306"/>
      <c r="B81" s="304"/>
      <c r="C81" s="300" t="s">
        <v>15</v>
      </c>
      <c r="D81" s="300"/>
      <c r="E81" s="8" t="e">
        <f>#REF!</f>
        <v>#REF!</v>
      </c>
    </row>
    <row r="82" spans="1:5" x14ac:dyDescent="0.25">
      <c r="A82" s="306"/>
      <c r="B82" s="304"/>
      <c r="C82" s="300" t="s">
        <v>17</v>
      </c>
      <c r="D82" s="300"/>
      <c r="E82" s="8" t="e">
        <f>#REF!</f>
        <v>#REF!</v>
      </c>
    </row>
    <row r="83" spans="1:5" x14ac:dyDescent="0.25">
      <c r="A83" s="306"/>
      <c r="B83" s="304"/>
      <c r="C83" s="300" t="s">
        <v>19</v>
      </c>
      <c r="D83" s="300"/>
      <c r="E83" s="8" t="e">
        <f>#REF!</f>
        <v>#REF!</v>
      </c>
    </row>
    <row r="84" spans="1:5" x14ac:dyDescent="0.25">
      <c r="A84" s="306"/>
      <c r="B84" s="304"/>
      <c r="C84" s="300" t="s">
        <v>21</v>
      </c>
      <c r="D84" s="300"/>
      <c r="E84" s="8" t="e">
        <f>#REF!</f>
        <v>#REF!</v>
      </c>
    </row>
    <row r="85" spans="1:5" x14ac:dyDescent="0.25">
      <c r="A85" s="306"/>
      <c r="B85" s="304"/>
      <c r="C85" s="300" t="s">
        <v>22</v>
      </c>
      <c r="D85" s="300"/>
      <c r="E85" s="8" t="e">
        <f>#REF!</f>
        <v>#REF!</v>
      </c>
    </row>
    <row r="86" spans="1:5" ht="15.75" thickBot="1" x14ac:dyDescent="0.3">
      <c r="A86" s="306"/>
      <c r="B86" s="4"/>
      <c r="C86" s="301" t="s">
        <v>24</v>
      </c>
      <c r="D86" s="301"/>
      <c r="E86" s="9" t="e">
        <f>#REF!</f>
        <v>#REF!</v>
      </c>
    </row>
    <row r="87" spans="1:5" x14ac:dyDescent="0.25">
      <c r="A87" s="306"/>
      <c r="B87" s="304" t="s">
        <v>26</v>
      </c>
      <c r="C87" s="300" t="s">
        <v>28</v>
      </c>
      <c r="D87" s="300"/>
      <c r="E87" s="8" t="e">
        <f>#REF!</f>
        <v>#REF!</v>
      </c>
    </row>
    <row r="88" spans="1:5" x14ac:dyDescent="0.25">
      <c r="A88" s="306"/>
      <c r="B88" s="304"/>
      <c r="C88" s="300" t="s">
        <v>30</v>
      </c>
      <c r="D88" s="300"/>
      <c r="E88" s="8" t="e">
        <f>#REF!</f>
        <v>#REF!</v>
      </c>
    </row>
    <row r="89" spans="1:5" x14ac:dyDescent="0.25">
      <c r="A89" s="306"/>
      <c r="B89" s="304"/>
      <c r="C89" s="300" t="s">
        <v>32</v>
      </c>
      <c r="D89" s="300"/>
      <c r="E89" s="8" t="e">
        <f>#REF!</f>
        <v>#REF!</v>
      </c>
    </row>
    <row r="90" spans="1:5" x14ac:dyDescent="0.25">
      <c r="A90" s="306"/>
      <c r="B90" s="304"/>
      <c r="C90" s="300" t="s">
        <v>34</v>
      </c>
      <c r="D90" s="300"/>
      <c r="E90" s="8" t="e">
        <f>#REF!</f>
        <v>#REF!</v>
      </c>
    </row>
    <row r="91" spans="1:5" x14ac:dyDescent="0.25">
      <c r="A91" s="306"/>
      <c r="B91" s="304"/>
      <c r="C91" s="300" t="s">
        <v>36</v>
      </c>
      <c r="D91" s="300"/>
      <c r="E91" s="8" t="e">
        <f>#REF!</f>
        <v>#REF!</v>
      </c>
    </row>
    <row r="92" spans="1:5" x14ac:dyDescent="0.25">
      <c r="A92" s="306"/>
      <c r="B92" s="304"/>
      <c r="C92" s="300" t="s">
        <v>38</v>
      </c>
      <c r="D92" s="300"/>
      <c r="E92" s="8" t="e">
        <f>#REF!</f>
        <v>#REF!</v>
      </c>
    </row>
    <row r="93" spans="1:5" ht="15.75" thickBot="1" x14ac:dyDescent="0.3">
      <c r="A93" s="306"/>
      <c r="B93" s="2"/>
      <c r="C93" s="301" t="s">
        <v>41</v>
      </c>
      <c r="D93" s="301"/>
      <c r="E93" s="9" t="e">
        <f>#REF!</f>
        <v>#REF!</v>
      </c>
    </row>
    <row r="94" spans="1:5" ht="15.75" thickBot="1" x14ac:dyDescent="0.3">
      <c r="A94" s="306"/>
      <c r="B94" s="2"/>
      <c r="C94" s="301" t="s">
        <v>43</v>
      </c>
      <c r="D94" s="301"/>
      <c r="E94" s="9" t="e">
        <f>#REF!</f>
        <v>#REF!</v>
      </c>
    </row>
    <row r="95" spans="1:5" x14ac:dyDescent="0.25">
      <c r="A95" s="3"/>
      <c r="B95" s="304" t="s">
        <v>45</v>
      </c>
      <c r="C95" s="302" t="s">
        <v>47</v>
      </c>
      <c r="D95" s="302"/>
      <c r="E95" s="10" t="e">
        <f>#REF!</f>
        <v>#REF!</v>
      </c>
    </row>
    <row r="96" spans="1:5" x14ac:dyDescent="0.25">
      <c r="A96" s="3"/>
      <c r="B96" s="304"/>
      <c r="C96" s="300" t="s">
        <v>48</v>
      </c>
      <c r="D96" s="300"/>
      <c r="E96" s="8" t="e">
        <f>#REF!</f>
        <v>#REF!</v>
      </c>
    </row>
    <row r="97" spans="1:5" x14ac:dyDescent="0.25">
      <c r="A97" s="3"/>
      <c r="B97" s="304"/>
      <c r="C97" s="300" t="s">
        <v>49</v>
      </c>
      <c r="D97" s="300"/>
      <c r="E97" s="8" t="e">
        <f>#REF!</f>
        <v>#REF!</v>
      </c>
    </row>
    <row r="98" spans="1:5" x14ac:dyDescent="0.25">
      <c r="A98" s="3"/>
      <c r="B98" s="304"/>
      <c r="C98" s="300" t="s">
        <v>50</v>
      </c>
      <c r="D98" s="300"/>
      <c r="E98" s="8" t="e">
        <f>#REF!</f>
        <v>#REF!</v>
      </c>
    </row>
    <row r="99" spans="1:5" x14ac:dyDescent="0.25">
      <c r="A99" s="3"/>
      <c r="B99" s="304"/>
      <c r="C99" s="302" t="s">
        <v>51</v>
      </c>
      <c r="D99" s="302"/>
      <c r="E99" s="10" t="e">
        <f>#REF!</f>
        <v>#REF!</v>
      </c>
    </row>
    <row r="100" spans="1:5" x14ac:dyDescent="0.25">
      <c r="A100" s="3"/>
      <c r="B100" s="304"/>
      <c r="C100" s="300" t="s">
        <v>52</v>
      </c>
      <c r="D100" s="300"/>
      <c r="E100" s="8" t="e">
        <f>#REF!</f>
        <v>#REF!</v>
      </c>
    </row>
    <row r="101" spans="1:5" x14ac:dyDescent="0.25">
      <c r="A101" s="3"/>
      <c r="B101" s="304"/>
      <c r="C101" s="300" t="s">
        <v>53</v>
      </c>
      <c r="D101" s="300"/>
      <c r="E101" s="8" t="e">
        <f>#REF!</f>
        <v>#REF!</v>
      </c>
    </row>
    <row r="102" spans="1:5" x14ac:dyDescent="0.25">
      <c r="A102" s="3"/>
      <c r="B102" s="304"/>
      <c r="C102" s="300" t="s">
        <v>54</v>
      </c>
      <c r="D102" s="300"/>
      <c r="E102" s="8" t="e">
        <f>#REF!</f>
        <v>#REF!</v>
      </c>
    </row>
    <row r="103" spans="1:5" x14ac:dyDescent="0.25">
      <c r="A103" s="3"/>
      <c r="B103" s="304"/>
      <c r="C103" s="300" t="s">
        <v>55</v>
      </c>
      <c r="D103" s="300"/>
      <c r="E103" s="8" t="e">
        <f>#REF!</f>
        <v>#REF!</v>
      </c>
    </row>
    <row r="104" spans="1:5" x14ac:dyDescent="0.25">
      <c r="A104" s="3"/>
      <c r="B104" s="304"/>
      <c r="C104" s="300" t="s">
        <v>56</v>
      </c>
      <c r="D104" s="300"/>
      <c r="E104" s="8" t="e">
        <f>#REF!</f>
        <v>#REF!</v>
      </c>
    </row>
    <row r="105" spans="1:5" x14ac:dyDescent="0.25">
      <c r="A105" s="3"/>
      <c r="B105" s="304"/>
      <c r="C105" s="302" t="s">
        <v>57</v>
      </c>
      <c r="D105" s="302"/>
      <c r="E105" s="10" t="e">
        <f>#REF!</f>
        <v>#REF!</v>
      </c>
    </row>
    <row r="106" spans="1:5" x14ac:dyDescent="0.25">
      <c r="A106" s="3"/>
      <c r="B106" s="304"/>
      <c r="C106" s="300" t="s">
        <v>58</v>
      </c>
      <c r="D106" s="300"/>
      <c r="E106" s="8" t="e">
        <f>#REF!</f>
        <v>#REF!</v>
      </c>
    </row>
    <row r="107" spans="1:5" x14ac:dyDescent="0.25">
      <c r="A107" s="3"/>
      <c r="B107" s="304"/>
      <c r="C107" s="300" t="s">
        <v>59</v>
      </c>
      <c r="D107" s="300"/>
      <c r="E107" s="8" t="e">
        <f>#REF!</f>
        <v>#REF!</v>
      </c>
    </row>
    <row r="108" spans="1:5" ht="15.75" thickBot="1" x14ac:dyDescent="0.3">
      <c r="A108" s="3"/>
      <c r="B108" s="304"/>
      <c r="C108" s="301" t="s">
        <v>60</v>
      </c>
      <c r="D108" s="301"/>
      <c r="E108" s="9" t="e">
        <f>#REF!</f>
        <v>#REF!</v>
      </c>
    </row>
    <row r="109" spans="1:5" ht="15.75" thickBot="1" x14ac:dyDescent="0.3">
      <c r="A109" s="3"/>
      <c r="B109" s="2"/>
      <c r="C109" s="301" t="s">
        <v>61</v>
      </c>
      <c r="D109" s="301"/>
      <c r="E109" s="9" t="e">
        <f>#REF!</f>
        <v>#REF!</v>
      </c>
    </row>
    <row r="110" spans="1:5" x14ac:dyDescent="0.25">
      <c r="A110" s="3"/>
      <c r="B110" s="2"/>
      <c r="C110" s="30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9"/>
      <c r="D113" s="5" t="s">
        <v>63</v>
      </c>
      <c r="E113" s="10" t="e">
        <f>#REF!</f>
        <v>#REF!</v>
      </c>
    </row>
    <row r="114" spans="1:5" x14ac:dyDescent="0.25">
      <c r="A114" s="305" t="s">
        <v>0</v>
      </c>
      <c r="B114" s="305"/>
      <c r="C114" s="305"/>
      <c r="D114" s="305"/>
      <c r="E114" s="13" t="e">
        <f>#REF!</f>
        <v>#REF!</v>
      </c>
    </row>
    <row r="115" spans="1:5" x14ac:dyDescent="0.25">
      <c r="A115" s="305" t="s">
        <v>2</v>
      </c>
      <c r="B115" s="305"/>
      <c r="C115" s="305"/>
      <c r="D115" s="305"/>
      <c r="E115" s="13" t="e">
        <f>#REF!</f>
        <v>#REF!</v>
      </c>
    </row>
    <row r="116" spans="1:5" x14ac:dyDescent="0.25">
      <c r="A116" s="305" t="s">
        <v>1</v>
      </c>
      <c r="B116" s="305"/>
      <c r="C116" s="305"/>
      <c r="D116" s="305"/>
      <c r="E116" s="14"/>
    </row>
    <row r="117" spans="1:5" x14ac:dyDescent="0.25">
      <c r="A117" s="305" t="s">
        <v>70</v>
      </c>
      <c r="B117" s="305"/>
      <c r="C117" s="305"/>
      <c r="D117" s="305"/>
      <c r="E117" t="s">
        <v>69</v>
      </c>
    </row>
    <row r="118" spans="1:5" x14ac:dyDescent="0.25">
      <c r="B118" s="307" t="s">
        <v>64</v>
      </c>
      <c r="C118" s="302" t="s">
        <v>4</v>
      </c>
      <c r="D118" s="302"/>
      <c r="E118" s="11" t="e">
        <f>#REF!</f>
        <v>#REF!</v>
      </c>
    </row>
    <row r="119" spans="1:5" x14ac:dyDescent="0.25">
      <c r="B119" s="307"/>
      <c r="C119" s="302" t="s">
        <v>6</v>
      </c>
      <c r="D119" s="302"/>
      <c r="E119" s="11" t="e">
        <f>#REF!</f>
        <v>#REF!</v>
      </c>
    </row>
    <row r="120" spans="1:5" x14ac:dyDescent="0.25">
      <c r="B120" s="307"/>
      <c r="C120" s="300" t="s">
        <v>8</v>
      </c>
      <c r="D120" s="300"/>
      <c r="E120" s="12" t="e">
        <f>#REF!</f>
        <v>#REF!</v>
      </c>
    </row>
    <row r="121" spans="1:5" x14ac:dyDescent="0.25">
      <c r="B121" s="307"/>
      <c r="C121" s="300" t="s">
        <v>10</v>
      </c>
      <c r="D121" s="300"/>
      <c r="E121" s="12" t="e">
        <f>#REF!</f>
        <v>#REF!</v>
      </c>
    </row>
    <row r="122" spans="1:5" x14ac:dyDescent="0.25">
      <c r="B122" s="307"/>
      <c r="C122" s="300" t="s">
        <v>12</v>
      </c>
      <c r="D122" s="300"/>
      <c r="E122" s="12" t="e">
        <f>#REF!</f>
        <v>#REF!</v>
      </c>
    </row>
    <row r="123" spans="1:5" x14ac:dyDescent="0.25">
      <c r="B123" s="307"/>
      <c r="C123" s="300" t="s">
        <v>14</v>
      </c>
      <c r="D123" s="300"/>
      <c r="E123" s="12" t="e">
        <f>#REF!</f>
        <v>#REF!</v>
      </c>
    </row>
    <row r="124" spans="1:5" x14ac:dyDescent="0.25">
      <c r="B124" s="307"/>
      <c r="C124" s="300" t="s">
        <v>16</v>
      </c>
      <c r="D124" s="300"/>
      <c r="E124" s="12" t="e">
        <f>#REF!</f>
        <v>#REF!</v>
      </c>
    </row>
    <row r="125" spans="1:5" x14ac:dyDescent="0.25">
      <c r="B125" s="307"/>
      <c r="C125" s="300" t="s">
        <v>18</v>
      </c>
      <c r="D125" s="300"/>
      <c r="E125" s="12" t="e">
        <f>#REF!</f>
        <v>#REF!</v>
      </c>
    </row>
    <row r="126" spans="1:5" x14ac:dyDescent="0.25">
      <c r="B126" s="307"/>
      <c r="C126" s="300" t="s">
        <v>20</v>
      </c>
      <c r="D126" s="300"/>
      <c r="E126" s="12" t="e">
        <f>#REF!</f>
        <v>#REF!</v>
      </c>
    </row>
    <row r="127" spans="1:5" x14ac:dyDescent="0.25">
      <c r="B127" s="307"/>
      <c r="C127" s="302" t="s">
        <v>25</v>
      </c>
      <c r="D127" s="302"/>
      <c r="E127" s="11" t="e">
        <f>#REF!</f>
        <v>#REF!</v>
      </c>
    </row>
    <row r="128" spans="1:5" x14ac:dyDescent="0.25">
      <c r="B128" s="307"/>
      <c r="C128" s="300" t="s">
        <v>27</v>
      </c>
      <c r="D128" s="300"/>
      <c r="E128" s="12" t="e">
        <f>#REF!</f>
        <v>#REF!</v>
      </c>
    </row>
    <row r="129" spans="2:5" x14ac:dyDescent="0.25">
      <c r="B129" s="307"/>
      <c r="C129" s="300" t="s">
        <v>29</v>
      </c>
      <c r="D129" s="300"/>
      <c r="E129" s="12" t="e">
        <f>#REF!</f>
        <v>#REF!</v>
      </c>
    </row>
    <row r="130" spans="2:5" x14ac:dyDescent="0.25">
      <c r="B130" s="307"/>
      <c r="C130" s="300" t="s">
        <v>31</v>
      </c>
      <c r="D130" s="300"/>
      <c r="E130" s="12" t="e">
        <f>#REF!</f>
        <v>#REF!</v>
      </c>
    </row>
    <row r="131" spans="2:5" x14ac:dyDescent="0.25">
      <c r="B131" s="307"/>
      <c r="C131" s="300" t="s">
        <v>33</v>
      </c>
      <c r="D131" s="300"/>
      <c r="E131" s="12" t="e">
        <f>#REF!</f>
        <v>#REF!</v>
      </c>
    </row>
    <row r="132" spans="2:5" x14ac:dyDescent="0.25">
      <c r="B132" s="307"/>
      <c r="C132" s="300" t="s">
        <v>35</v>
      </c>
      <c r="D132" s="300"/>
      <c r="E132" s="12" t="e">
        <f>#REF!</f>
        <v>#REF!</v>
      </c>
    </row>
    <row r="133" spans="2:5" x14ac:dyDescent="0.25">
      <c r="B133" s="307"/>
      <c r="C133" s="300" t="s">
        <v>37</v>
      </c>
      <c r="D133" s="300"/>
      <c r="E133" s="12" t="e">
        <f>#REF!</f>
        <v>#REF!</v>
      </c>
    </row>
    <row r="134" spans="2:5" x14ac:dyDescent="0.25">
      <c r="B134" s="307"/>
      <c r="C134" s="300" t="s">
        <v>39</v>
      </c>
      <c r="D134" s="300"/>
      <c r="E134" s="12" t="e">
        <f>#REF!</f>
        <v>#REF!</v>
      </c>
    </row>
    <row r="135" spans="2:5" x14ac:dyDescent="0.25">
      <c r="B135" s="307"/>
      <c r="C135" s="300" t="s">
        <v>40</v>
      </c>
      <c r="D135" s="300"/>
      <c r="E135" s="12" t="e">
        <f>#REF!</f>
        <v>#REF!</v>
      </c>
    </row>
    <row r="136" spans="2:5" x14ac:dyDescent="0.25">
      <c r="B136" s="307"/>
      <c r="C136" s="300" t="s">
        <v>42</v>
      </c>
      <c r="D136" s="300"/>
      <c r="E136" s="12" t="e">
        <f>#REF!</f>
        <v>#REF!</v>
      </c>
    </row>
    <row r="137" spans="2:5" x14ac:dyDescent="0.25">
      <c r="B137" s="307"/>
      <c r="C137" s="302" t="s">
        <v>5</v>
      </c>
      <c r="D137" s="302"/>
      <c r="E137" s="11" t="e">
        <f>#REF!</f>
        <v>#REF!</v>
      </c>
    </row>
    <row r="138" spans="2:5" x14ac:dyDescent="0.25">
      <c r="B138" s="307"/>
      <c r="C138" s="302" t="s">
        <v>7</v>
      </c>
      <c r="D138" s="302"/>
      <c r="E138" s="11" t="e">
        <f>#REF!</f>
        <v>#REF!</v>
      </c>
    </row>
    <row r="139" spans="2:5" x14ac:dyDescent="0.25">
      <c r="B139" s="307"/>
      <c r="C139" s="300" t="s">
        <v>9</v>
      </c>
      <c r="D139" s="300"/>
      <c r="E139" s="12" t="e">
        <f>#REF!</f>
        <v>#REF!</v>
      </c>
    </row>
    <row r="140" spans="2:5" x14ac:dyDescent="0.25">
      <c r="B140" s="307"/>
      <c r="C140" s="300" t="s">
        <v>11</v>
      </c>
      <c r="D140" s="300"/>
      <c r="E140" s="12" t="e">
        <f>#REF!</f>
        <v>#REF!</v>
      </c>
    </row>
    <row r="141" spans="2:5" x14ac:dyDescent="0.25">
      <c r="B141" s="307"/>
      <c r="C141" s="300" t="s">
        <v>13</v>
      </c>
      <c r="D141" s="300"/>
      <c r="E141" s="12" t="e">
        <f>#REF!</f>
        <v>#REF!</v>
      </c>
    </row>
    <row r="142" spans="2:5" x14ac:dyDescent="0.25">
      <c r="B142" s="307"/>
      <c r="C142" s="300" t="s">
        <v>15</v>
      </c>
      <c r="D142" s="300"/>
      <c r="E142" s="12" t="e">
        <f>#REF!</f>
        <v>#REF!</v>
      </c>
    </row>
    <row r="143" spans="2:5" x14ac:dyDescent="0.25">
      <c r="B143" s="307"/>
      <c r="C143" s="300" t="s">
        <v>17</v>
      </c>
      <c r="D143" s="300"/>
      <c r="E143" s="12" t="e">
        <f>#REF!</f>
        <v>#REF!</v>
      </c>
    </row>
    <row r="144" spans="2:5" x14ac:dyDescent="0.25">
      <c r="B144" s="307"/>
      <c r="C144" s="300" t="s">
        <v>19</v>
      </c>
      <c r="D144" s="300"/>
      <c r="E144" s="12" t="e">
        <f>#REF!</f>
        <v>#REF!</v>
      </c>
    </row>
    <row r="145" spans="2:5" x14ac:dyDescent="0.25">
      <c r="B145" s="307"/>
      <c r="C145" s="300" t="s">
        <v>21</v>
      </c>
      <c r="D145" s="300"/>
      <c r="E145" s="12" t="e">
        <f>#REF!</f>
        <v>#REF!</v>
      </c>
    </row>
    <row r="146" spans="2:5" x14ac:dyDescent="0.25">
      <c r="B146" s="307"/>
      <c r="C146" s="300" t="s">
        <v>22</v>
      </c>
      <c r="D146" s="300"/>
      <c r="E146" s="12" t="e">
        <f>#REF!</f>
        <v>#REF!</v>
      </c>
    </row>
    <row r="147" spans="2:5" x14ac:dyDescent="0.25">
      <c r="B147" s="307"/>
      <c r="C147" s="309" t="s">
        <v>26</v>
      </c>
      <c r="D147" s="309"/>
      <c r="E147" s="11" t="e">
        <f>#REF!</f>
        <v>#REF!</v>
      </c>
    </row>
    <row r="148" spans="2:5" x14ac:dyDescent="0.25">
      <c r="B148" s="307"/>
      <c r="C148" s="300" t="s">
        <v>28</v>
      </c>
      <c r="D148" s="300"/>
      <c r="E148" s="12" t="e">
        <f>#REF!</f>
        <v>#REF!</v>
      </c>
    </row>
    <row r="149" spans="2:5" x14ac:dyDescent="0.25">
      <c r="B149" s="307"/>
      <c r="C149" s="300" t="s">
        <v>30</v>
      </c>
      <c r="D149" s="300"/>
      <c r="E149" s="12" t="e">
        <f>#REF!</f>
        <v>#REF!</v>
      </c>
    </row>
    <row r="150" spans="2:5" x14ac:dyDescent="0.25">
      <c r="B150" s="307"/>
      <c r="C150" s="300" t="s">
        <v>32</v>
      </c>
      <c r="D150" s="300"/>
      <c r="E150" s="12" t="e">
        <f>#REF!</f>
        <v>#REF!</v>
      </c>
    </row>
    <row r="151" spans="2:5" x14ac:dyDescent="0.25">
      <c r="B151" s="307"/>
      <c r="C151" s="300" t="s">
        <v>34</v>
      </c>
      <c r="D151" s="300"/>
      <c r="E151" s="12" t="e">
        <f>#REF!</f>
        <v>#REF!</v>
      </c>
    </row>
    <row r="152" spans="2:5" x14ac:dyDescent="0.25">
      <c r="B152" s="307"/>
      <c r="C152" s="300" t="s">
        <v>36</v>
      </c>
      <c r="D152" s="300"/>
      <c r="E152" s="12" t="e">
        <f>#REF!</f>
        <v>#REF!</v>
      </c>
    </row>
    <row r="153" spans="2:5" x14ac:dyDescent="0.25">
      <c r="B153" s="307"/>
      <c r="C153" s="300" t="s">
        <v>38</v>
      </c>
      <c r="D153" s="300"/>
      <c r="E153" s="12" t="e">
        <f>#REF!</f>
        <v>#REF!</v>
      </c>
    </row>
    <row r="154" spans="2:5" x14ac:dyDescent="0.25">
      <c r="B154" s="307"/>
      <c r="C154" s="302" t="s">
        <v>45</v>
      </c>
      <c r="D154" s="302"/>
      <c r="E154" s="11" t="e">
        <f>#REF!</f>
        <v>#REF!</v>
      </c>
    </row>
    <row r="155" spans="2:5" x14ac:dyDescent="0.25">
      <c r="B155" s="307"/>
      <c r="C155" s="302" t="s">
        <v>47</v>
      </c>
      <c r="D155" s="302"/>
      <c r="E155" s="11" t="e">
        <f>#REF!</f>
        <v>#REF!</v>
      </c>
    </row>
    <row r="156" spans="2:5" x14ac:dyDescent="0.25">
      <c r="B156" s="307"/>
      <c r="C156" s="300" t="s">
        <v>48</v>
      </c>
      <c r="D156" s="300"/>
      <c r="E156" s="12" t="e">
        <f>#REF!</f>
        <v>#REF!</v>
      </c>
    </row>
    <row r="157" spans="2:5" x14ac:dyDescent="0.25">
      <c r="B157" s="307"/>
      <c r="C157" s="300" t="s">
        <v>49</v>
      </c>
      <c r="D157" s="300"/>
      <c r="E157" s="12" t="e">
        <f>#REF!</f>
        <v>#REF!</v>
      </c>
    </row>
    <row r="158" spans="2:5" x14ac:dyDescent="0.25">
      <c r="B158" s="307"/>
      <c r="C158" s="300" t="s">
        <v>50</v>
      </c>
      <c r="D158" s="300"/>
      <c r="E158" s="12" t="e">
        <f>#REF!</f>
        <v>#REF!</v>
      </c>
    </row>
    <row r="159" spans="2:5" x14ac:dyDescent="0.25">
      <c r="B159" s="307"/>
      <c r="C159" s="302" t="s">
        <v>51</v>
      </c>
      <c r="D159" s="302"/>
      <c r="E159" s="11" t="e">
        <f>#REF!</f>
        <v>#REF!</v>
      </c>
    </row>
    <row r="160" spans="2:5" x14ac:dyDescent="0.25">
      <c r="B160" s="307"/>
      <c r="C160" s="300" t="s">
        <v>52</v>
      </c>
      <c r="D160" s="300"/>
      <c r="E160" s="12" t="e">
        <f>#REF!</f>
        <v>#REF!</v>
      </c>
    </row>
    <row r="161" spans="2:5" x14ac:dyDescent="0.25">
      <c r="B161" s="307"/>
      <c r="C161" s="300" t="s">
        <v>53</v>
      </c>
      <c r="D161" s="300"/>
      <c r="E161" s="12" t="e">
        <f>#REF!</f>
        <v>#REF!</v>
      </c>
    </row>
    <row r="162" spans="2:5" x14ac:dyDescent="0.25">
      <c r="B162" s="307"/>
      <c r="C162" s="300" t="s">
        <v>54</v>
      </c>
      <c r="D162" s="300"/>
      <c r="E162" s="12" t="e">
        <f>#REF!</f>
        <v>#REF!</v>
      </c>
    </row>
    <row r="163" spans="2:5" x14ac:dyDescent="0.25">
      <c r="B163" s="307"/>
      <c r="C163" s="300" t="s">
        <v>55</v>
      </c>
      <c r="D163" s="300"/>
      <c r="E163" s="12" t="e">
        <f>#REF!</f>
        <v>#REF!</v>
      </c>
    </row>
    <row r="164" spans="2:5" x14ac:dyDescent="0.25">
      <c r="B164" s="307"/>
      <c r="C164" s="300" t="s">
        <v>56</v>
      </c>
      <c r="D164" s="300"/>
      <c r="E164" s="12" t="e">
        <f>#REF!</f>
        <v>#REF!</v>
      </c>
    </row>
    <row r="165" spans="2:5" x14ac:dyDescent="0.25">
      <c r="B165" s="307"/>
      <c r="C165" s="302" t="s">
        <v>57</v>
      </c>
      <c r="D165" s="302"/>
      <c r="E165" s="11" t="e">
        <f>#REF!</f>
        <v>#REF!</v>
      </c>
    </row>
    <row r="166" spans="2:5" x14ac:dyDescent="0.25">
      <c r="B166" s="307"/>
      <c r="C166" s="300" t="s">
        <v>58</v>
      </c>
      <c r="D166" s="300"/>
      <c r="E166" s="12" t="e">
        <f>#REF!</f>
        <v>#REF!</v>
      </c>
    </row>
    <row r="167" spans="2:5" ht="15" customHeight="1" thickBot="1" x14ac:dyDescent="0.3">
      <c r="B167" s="308"/>
      <c r="C167" s="300" t="s">
        <v>59</v>
      </c>
      <c r="D167" s="300"/>
      <c r="E167" s="12" t="e">
        <f>#REF!</f>
        <v>#REF!</v>
      </c>
    </row>
    <row r="168" spans="2:5" x14ac:dyDescent="0.25">
      <c r="B168" s="307" t="s">
        <v>65</v>
      </c>
      <c r="C168" s="302" t="s">
        <v>4</v>
      </c>
      <c r="D168" s="302"/>
      <c r="E168" s="11" t="e">
        <f>#REF!</f>
        <v>#REF!</v>
      </c>
    </row>
    <row r="169" spans="2:5" ht="15" customHeight="1" x14ac:dyDescent="0.25">
      <c r="B169" s="307"/>
      <c r="C169" s="302" t="s">
        <v>6</v>
      </c>
      <c r="D169" s="302"/>
      <c r="E169" s="11" t="e">
        <f>#REF!</f>
        <v>#REF!</v>
      </c>
    </row>
    <row r="170" spans="2:5" ht="15" customHeight="1" x14ac:dyDescent="0.25">
      <c r="B170" s="307"/>
      <c r="C170" s="300" t="s">
        <v>8</v>
      </c>
      <c r="D170" s="300"/>
      <c r="E170" s="12" t="e">
        <f>#REF!</f>
        <v>#REF!</v>
      </c>
    </row>
    <row r="171" spans="2:5" ht="15" customHeight="1" x14ac:dyDescent="0.25">
      <c r="B171" s="307"/>
      <c r="C171" s="300" t="s">
        <v>10</v>
      </c>
      <c r="D171" s="300"/>
      <c r="E171" s="12" t="e">
        <f>#REF!</f>
        <v>#REF!</v>
      </c>
    </row>
    <row r="172" spans="2:5" x14ac:dyDescent="0.25">
      <c r="B172" s="307"/>
      <c r="C172" s="300" t="s">
        <v>12</v>
      </c>
      <c r="D172" s="300"/>
      <c r="E172" s="12" t="e">
        <f>#REF!</f>
        <v>#REF!</v>
      </c>
    </row>
    <row r="173" spans="2:5" x14ac:dyDescent="0.25">
      <c r="B173" s="307"/>
      <c r="C173" s="300" t="s">
        <v>14</v>
      </c>
      <c r="D173" s="300"/>
      <c r="E173" s="12" t="e">
        <f>#REF!</f>
        <v>#REF!</v>
      </c>
    </row>
    <row r="174" spans="2:5" ht="15" customHeight="1" x14ac:dyDescent="0.25">
      <c r="B174" s="307"/>
      <c r="C174" s="300" t="s">
        <v>16</v>
      </c>
      <c r="D174" s="300"/>
      <c r="E174" s="12" t="e">
        <f>#REF!</f>
        <v>#REF!</v>
      </c>
    </row>
    <row r="175" spans="2:5" ht="15" customHeight="1" x14ac:dyDescent="0.25">
      <c r="B175" s="307"/>
      <c r="C175" s="300" t="s">
        <v>18</v>
      </c>
      <c r="D175" s="300"/>
      <c r="E175" s="12" t="e">
        <f>#REF!</f>
        <v>#REF!</v>
      </c>
    </row>
    <row r="176" spans="2:5" x14ac:dyDescent="0.25">
      <c r="B176" s="307"/>
      <c r="C176" s="300" t="s">
        <v>20</v>
      </c>
      <c r="D176" s="300"/>
      <c r="E176" s="12" t="e">
        <f>#REF!</f>
        <v>#REF!</v>
      </c>
    </row>
    <row r="177" spans="2:5" ht="15" customHeight="1" x14ac:dyDescent="0.25">
      <c r="B177" s="307"/>
      <c r="C177" s="302" t="s">
        <v>25</v>
      </c>
      <c r="D177" s="302"/>
      <c r="E177" s="11" t="e">
        <f>#REF!</f>
        <v>#REF!</v>
      </c>
    </row>
    <row r="178" spans="2:5" x14ac:dyDescent="0.25">
      <c r="B178" s="307"/>
      <c r="C178" s="300" t="s">
        <v>27</v>
      </c>
      <c r="D178" s="300"/>
      <c r="E178" s="12" t="e">
        <f>#REF!</f>
        <v>#REF!</v>
      </c>
    </row>
    <row r="179" spans="2:5" ht="15" customHeight="1" x14ac:dyDescent="0.25">
      <c r="B179" s="307"/>
      <c r="C179" s="300" t="s">
        <v>29</v>
      </c>
      <c r="D179" s="300"/>
      <c r="E179" s="12" t="e">
        <f>#REF!</f>
        <v>#REF!</v>
      </c>
    </row>
    <row r="180" spans="2:5" ht="15" customHeight="1" x14ac:dyDescent="0.25">
      <c r="B180" s="307"/>
      <c r="C180" s="300" t="s">
        <v>31</v>
      </c>
      <c r="D180" s="300"/>
      <c r="E180" s="12" t="e">
        <f>#REF!</f>
        <v>#REF!</v>
      </c>
    </row>
    <row r="181" spans="2:5" ht="15" customHeight="1" x14ac:dyDescent="0.25">
      <c r="B181" s="307"/>
      <c r="C181" s="300" t="s">
        <v>33</v>
      </c>
      <c r="D181" s="300"/>
      <c r="E181" s="12" t="e">
        <f>#REF!</f>
        <v>#REF!</v>
      </c>
    </row>
    <row r="182" spans="2:5" ht="15" customHeight="1" x14ac:dyDescent="0.25">
      <c r="B182" s="307"/>
      <c r="C182" s="300" t="s">
        <v>35</v>
      </c>
      <c r="D182" s="300"/>
      <c r="E182" s="12" t="e">
        <f>#REF!</f>
        <v>#REF!</v>
      </c>
    </row>
    <row r="183" spans="2:5" ht="15" customHeight="1" x14ac:dyDescent="0.25">
      <c r="B183" s="307"/>
      <c r="C183" s="300" t="s">
        <v>37</v>
      </c>
      <c r="D183" s="300"/>
      <c r="E183" s="12" t="e">
        <f>#REF!</f>
        <v>#REF!</v>
      </c>
    </row>
    <row r="184" spans="2:5" ht="15" customHeight="1" x14ac:dyDescent="0.25">
      <c r="B184" s="307"/>
      <c r="C184" s="300" t="s">
        <v>39</v>
      </c>
      <c r="D184" s="300"/>
      <c r="E184" s="12" t="e">
        <f>#REF!</f>
        <v>#REF!</v>
      </c>
    </row>
    <row r="185" spans="2:5" ht="15" customHeight="1" x14ac:dyDescent="0.25">
      <c r="B185" s="307"/>
      <c r="C185" s="300" t="s">
        <v>40</v>
      </c>
      <c r="D185" s="300"/>
      <c r="E185" s="12" t="e">
        <f>#REF!</f>
        <v>#REF!</v>
      </c>
    </row>
    <row r="186" spans="2:5" ht="15" customHeight="1" x14ac:dyDescent="0.25">
      <c r="B186" s="307"/>
      <c r="C186" s="300" t="s">
        <v>42</v>
      </c>
      <c r="D186" s="300"/>
      <c r="E186" s="12" t="e">
        <f>#REF!</f>
        <v>#REF!</v>
      </c>
    </row>
    <row r="187" spans="2:5" ht="15" customHeight="1" x14ac:dyDescent="0.25">
      <c r="B187" s="307"/>
      <c r="C187" s="302" t="s">
        <v>5</v>
      </c>
      <c r="D187" s="302"/>
      <c r="E187" s="11" t="e">
        <f>#REF!</f>
        <v>#REF!</v>
      </c>
    </row>
    <row r="188" spans="2:5" x14ac:dyDescent="0.25">
      <c r="B188" s="307"/>
      <c r="C188" s="302" t="s">
        <v>7</v>
      </c>
      <c r="D188" s="302"/>
      <c r="E188" s="11" t="e">
        <f>#REF!</f>
        <v>#REF!</v>
      </c>
    </row>
    <row r="189" spans="2:5" x14ac:dyDescent="0.25">
      <c r="B189" s="307"/>
      <c r="C189" s="300" t="s">
        <v>9</v>
      </c>
      <c r="D189" s="300"/>
      <c r="E189" s="12" t="e">
        <f>#REF!</f>
        <v>#REF!</v>
      </c>
    </row>
    <row r="190" spans="2:5" x14ac:dyDescent="0.25">
      <c r="B190" s="307"/>
      <c r="C190" s="300" t="s">
        <v>11</v>
      </c>
      <c r="D190" s="300"/>
      <c r="E190" s="12" t="e">
        <f>#REF!</f>
        <v>#REF!</v>
      </c>
    </row>
    <row r="191" spans="2:5" ht="15" customHeight="1" x14ac:dyDescent="0.25">
      <c r="B191" s="307"/>
      <c r="C191" s="300" t="s">
        <v>13</v>
      </c>
      <c r="D191" s="300"/>
      <c r="E191" s="12" t="e">
        <f>#REF!</f>
        <v>#REF!</v>
      </c>
    </row>
    <row r="192" spans="2:5" x14ac:dyDescent="0.25">
      <c r="B192" s="307"/>
      <c r="C192" s="300" t="s">
        <v>15</v>
      </c>
      <c r="D192" s="300"/>
      <c r="E192" s="12" t="e">
        <f>#REF!</f>
        <v>#REF!</v>
      </c>
    </row>
    <row r="193" spans="2:5" ht="15" customHeight="1" x14ac:dyDescent="0.25">
      <c r="B193" s="307"/>
      <c r="C193" s="300" t="s">
        <v>17</v>
      </c>
      <c r="D193" s="300"/>
      <c r="E193" s="12" t="e">
        <f>#REF!</f>
        <v>#REF!</v>
      </c>
    </row>
    <row r="194" spans="2:5" ht="15" customHeight="1" x14ac:dyDescent="0.25">
      <c r="B194" s="307"/>
      <c r="C194" s="300" t="s">
        <v>19</v>
      </c>
      <c r="D194" s="300"/>
      <c r="E194" s="12" t="e">
        <f>#REF!</f>
        <v>#REF!</v>
      </c>
    </row>
    <row r="195" spans="2:5" ht="15" customHeight="1" x14ac:dyDescent="0.25">
      <c r="B195" s="307"/>
      <c r="C195" s="300" t="s">
        <v>21</v>
      </c>
      <c r="D195" s="300"/>
      <c r="E195" s="12" t="e">
        <f>#REF!</f>
        <v>#REF!</v>
      </c>
    </row>
    <row r="196" spans="2:5" ht="15" customHeight="1" x14ac:dyDescent="0.25">
      <c r="B196" s="307"/>
      <c r="C196" s="300" t="s">
        <v>22</v>
      </c>
      <c r="D196" s="300"/>
      <c r="E196" s="12" t="e">
        <f>#REF!</f>
        <v>#REF!</v>
      </c>
    </row>
    <row r="197" spans="2:5" ht="15" customHeight="1" x14ac:dyDescent="0.25">
      <c r="B197" s="307"/>
      <c r="C197" s="309" t="s">
        <v>26</v>
      </c>
      <c r="D197" s="309"/>
      <c r="E197" s="11" t="e">
        <f>#REF!</f>
        <v>#REF!</v>
      </c>
    </row>
    <row r="198" spans="2:5" ht="15" customHeight="1" x14ac:dyDescent="0.25">
      <c r="B198" s="307"/>
      <c r="C198" s="300" t="s">
        <v>28</v>
      </c>
      <c r="D198" s="300"/>
      <c r="E198" s="12" t="e">
        <f>#REF!</f>
        <v>#REF!</v>
      </c>
    </row>
    <row r="199" spans="2:5" ht="15" customHeight="1" x14ac:dyDescent="0.25">
      <c r="B199" s="307"/>
      <c r="C199" s="300" t="s">
        <v>30</v>
      </c>
      <c r="D199" s="300"/>
      <c r="E199" s="12" t="e">
        <f>#REF!</f>
        <v>#REF!</v>
      </c>
    </row>
    <row r="200" spans="2:5" ht="15" customHeight="1" x14ac:dyDescent="0.25">
      <c r="B200" s="307"/>
      <c r="C200" s="300" t="s">
        <v>32</v>
      </c>
      <c r="D200" s="300"/>
      <c r="E200" s="12" t="e">
        <f>#REF!</f>
        <v>#REF!</v>
      </c>
    </row>
    <row r="201" spans="2:5" x14ac:dyDescent="0.25">
      <c r="B201" s="307"/>
      <c r="C201" s="300" t="s">
        <v>34</v>
      </c>
      <c r="D201" s="300"/>
      <c r="E201" s="12" t="e">
        <f>#REF!</f>
        <v>#REF!</v>
      </c>
    </row>
    <row r="202" spans="2:5" ht="15" customHeight="1" x14ac:dyDescent="0.25">
      <c r="B202" s="307"/>
      <c r="C202" s="300" t="s">
        <v>36</v>
      </c>
      <c r="D202" s="300"/>
      <c r="E202" s="12" t="e">
        <f>#REF!</f>
        <v>#REF!</v>
      </c>
    </row>
    <row r="203" spans="2:5" x14ac:dyDescent="0.25">
      <c r="B203" s="307"/>
      <c r="C203" s="300" t="s">
        <v>38</v>
      </c>
      <c r="D203" s="300"/>
      <c r="E203" s="12" t="e">
        <f>#REF!</f>
        <v>#REF!</v>
      </c>
    </row>
    <row r="204" spans="2:5" ht="15" customHeight="1" x14ac:dyDescent="0.25">
      <c r="B204" s="307"/>
      <c r="C204" s="302" t="s">
        <v>45</v>
      </c>
      <c r="D204" s="302"/>
      <c r="E204" s="11" t="e">
        <f>#REF!</f>
        <v>#REF!</v>
      </c>
    </row>
    <row r="205" spans="2:5" ht="15" customHeight="1" x14ac:dyDescent="0.25">
      <c r="B205" s="307"/>
      <c r="C205" s="302" t="s">
        <v>47</v>
      </c>
      <c r="D205" s="302"/>
      <c r="E205" s="11" t="e">
        <f>#REF!</f>
        <v>#REF!</v>
      </c>
    </row>
    <row r="206" spans="2:5" ht="15" customHeight="1" x14ac:dyDescent="0.25">
      <c r="B206" s="307"/>
      <c r="C206" s="300" t="s">
        <v>48</v>
      </c>
      <c r="D206" s="300"/>
      <c r="E206" s="12" t="e">
        <f>#REF!</f>
        <v>#REF!</v>
      </c>
    </row>
    <row r="207" spans="2:5" ht="15" customHeight="1" x14ac:dyDescent="0.25">
      <c r="B207" s="307"/>
      <c r="C207" s="300" t="s">
        <v>49</v>
      </c>
      <c r="D207" s="300"/>
      <c r="E207" s="12" t="e">
        <f>#REF!</f>
        <v>#REF!</v>
      </c>
    </row>
    <row r="208" spans="2:5" ht="15" customHeight="1" x14ac:dyDescent="0.25">
      <c r="B208" s="307"/>
      <c r="C208" s="300" t="s">
        <v>50</v>
      </c>
      <c r="D208" s="300"/>
      <c r="E208" s="12" t="e">
        <f>#REF!</f>
        <v>#REF!</v>
      </c>
    </row>
    <row r="209" spans="2:5" ht="15" customHeight="1" x14ac:dyDescent="0.25">
      <c r="B209" s="307"/>
      <c r="C209" s="302" t="s">
        <v>51</v>
      </c>
      <c r="D209" s="302"/>
      <c r="E209" s="11" t="e">
        <f>#REF!</f>
        <v>#REF!</v>
      </c>
    </row>
    <row r="210" spans="2:5" x14ac:dyDescent="0.25">
      <c r="B210" s="307"/>
      <c r="C210" s="300" t="s">
        <v>52</v>
      </c>
      <c r="D210" s="300"/>
      <c r="E210" s="12" t="e">
        <f>#REF!</f>
        <v>#REF!</v>
      </c>
    </row>
    <row r="211" spans="2:5" ht="15" customHeight="1" x14ac:dyDescent="0.25">
      <c r="B211" s="307"/>
      <c r="C211" s="300" t="s">
        <v>53</v>
      </c>
      <c r="D211" s="300"/>
      <c r="E211" s="12" t="e">
        <f>#REF!</f>
        <v>#REF!</v>
      </c>
    </row>
    <row r="212" spans="2:5" x14ac:dyDescent="0.25">
      <c r="B212" s="307"/>
      <c r="C212" s="300" t="s">
        <v>54</v>
      </c>
      <c r="D212" s="300"/>
      <c r="E212" s="12" t="e">
        <f>#REF!</f>
        <v>#REF!</v>
      </c>
    </row>
    <row r="213" spans="2:5" ht="15" customHeight="1" x14ac:dyDescent="0.25">
      <c r="B213" s="307"/>
      <c r="C213" s="300" t="s">
        <v>55</v>
      </c>
      <c r="D213" s="300"/>
      <c r="E213" s="12" t="e">
        <f>#REF!</f>
        <v>#REF!</v>
      </c>
    </row>
    <row r="214" spans="2:5" x14ac:dyDescent="0.25">
      <c r="B214" s="307"/>
      <c r="C214" s="300" t="s">
        <v>56</v>
      </c>
      <c r="D214" s="300"/>
      <c r="E214" s="12" t="e">
        <f>#REF!</f>
        <v>#REF!</v>
      </c>
    </row>
    <row r="215" spans="2:5" x14ac:dyDescent="0.25">
      <c r="B215" s="307"/>
      <c r="C215" s="302" t="s">
        <v>57</v>
      </c>
      <c r="D215" s="302"/>
      <c r="E215" s="11" t="e">
        <f>#REF!</f>
        <v>#REF!</v>
      </c>
    </row>
    <row r="216" spans="2:5" x14ac:dyDescent="0.25">
      <c r="B216" s="307"/>
      <c r="C216" s="300" t="s">
        <v>58</v>
      </c>
      <c r="D216" s="300"/>
      <c r="E216" s="12" t="e">
        <f>#REF!</f>
        <v>#REF!</v>
      </c>
    </row>
    <row r="217" spans="2:5" ht="15.75" thickBot="1" x14ac:dyDescent="0.3">
      <c r="B217" s="308"/>
      <c r="C217" s="300" t="s">
        <v>59</v>
      </c>
      <c r="D217" s="300"/>
      <c r="E217" s="12" t="e">
        <f>#REF!</f>
        <v>#REF!</v>
      </c>
    </row>
    <row r="218" spans="2:5" x14ac:dyDescent="0.25">
      <c r="C218" s="303" t="s">
        <v>72</v>
      </c>
      <c r="D218" s="5" t="s">
        <v>62</v>
      </c>
      <c r="E218" s="15" t="e">
        <f>#REF!</f>
        <v>#REF!</v>
      </c>
    </row>
    <row r="219" spans="2:5" x14ac:dyDescent="0.25">
      <c r="C219" s="299"/>
      <c r="D219" s="5" t="s">
        <v>63</v>
      </c>
      <c r="E219" s="15" t="e">
        <f>#REF!</f>
        <v>#REF!</v>
      </c>
    </row>
    <row r="220" spans="2:5" x14ac:dyDescent="0.25">
      <c r="C220" s="299" t="s">
        <v>71</v>
      </c>
      <c r="D220" s="5" t="s">
        <v>62</v>
      </c>
      <c r="E220" s="15" t="e">
        <f>#REF!</f>
        <v>#REF!</v>
      </c>
    </row>
    <row r="221" spans="2:5" x14ac:dyDescent="0.25">
      <c r="C221" s="29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23" sqref="E2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35"/>
      <c r="B1" s="335"/>
      <c r="C1" s="335"/>
      <c r="D1" s="170"/>
    </row>
    <row r="2" spans="1:4" ht="15.75" x14ac:dyDescent="0.25">
      <c r="A2" s="336" t="s">
        <v>461</v>
      </c>
      <c r="B2" s="336"/>
      <c r="C2" s="336"/>
      <c r="D2" s="170"/>
    </row>
    <row r="3" spans="1:4" ht="12.75" x14ac:dyDescent="0.2">
      <c r="A3" s="382" t="s">
        <v>229</v>
      </c>
      <c r="B3" s="382"/>
      <c r="C3" s="382"/>
      <c r="D3" s="170"/>
    </row>
    <row r="4" spans="1:4" ht="12.75" x14ac:dyDescent="0.2">
      <c r="A4" s="382" t="str">
        <f>+CAdmon!$A$6</f>
        <v>Del 1 de enero al 31 de marzo de 2022</v>
      </c>
      <c r="B4" s="382"/>
      <c r="C4" s="382"/>
    </row>
    <row r="5" spans="1:4" x14ac:dyDescent="0.2">
      <c r="A5" s="16"/>
      <c r="B5" s="16"/>
    </row>
    <row r="6" spans="1:4" x14ac:dyDescent="0.2">
      <c r="A6" s="169" t="s">
        <v>218</v>
      </c>
      <c r="B6" s="169" t="s">
        <v>108</v>
      </c>
      <c r="C6" s="169" t="s">
        <v>129</v>
      </c>
    </row>
    <row r="7" spans="1:4" x14ac:dyDescent="0.2">
      <c r="A7" s="379" t="s">
        <v>225</v>
      </c>
      <c r="B7" s="380"/>
      <c r="C7" s="381"/>
    </row>
    <row r="8" spans="1:4" x14ac:dyDescent="0.2">
      <c r="A8" s="56"/>
      <c r="B8" s="56">
        <v>0</v>
      </c>
      <c r="C8" s="296">
        <v>0</v>
      </c>
    </row>
    <row r="9" spans="1:4" x14ac:dyDescent="0.2">
      <c r="A9" s="56"/>
      <c r="B9" s="56">
        <v>0</v>
      </c>
      <c r="C9" s="296">
        <v>0</v>
      </c>
    </row>
    <row r="10" spans="1:4" x14ac:dyDescent="0.2">
      <c r="A10" s="168"/>
      <c r="B10" s="56">
        <v>0</v>
      </c>
      <c r="C10" s="296">
        <v>0</v>
      </c>
    </row>
    <row r="11" spans="1:4" x14ac:dyDescent="0.2">
      <c r="A11" s="56"/>
      <c r="B11" s="56">
        <v>0</v>
      </c>
      <c r="C11" s="296">
        <v>0</v>
      </c>
    </row>
    <row r="12" spans="1:4" x14ac:dyDescent="0.2">
      <c r="A12" s="56"/>
      <c r="B12" s="56">
        <v>0</v>
      </c>
      <c r="C12" s="296">
        <v>0</v>
      </c>
    </row>
    <row r="13" spans="1:4" x14ac:dyDescent="0.2">
      <c r="A13" s="56"/>
      <c r="B13" s="56">
        <v>0</v>
      </c>
      <c r="C13" s="296">
        <v>0</v>
      </c>
    </row>
    <row r="14" spans="1:4" x14ac:dyDescent="0.2">
      <c r="A14" s="56"/>
      <c r="B14" s="56">
        <v>0</v>
      </c>
      <c r="C14" s="296">
        <v>0</v>
      </c>
    </row>
    <row r="15" spans="1:4" x14ac:dyDescent="0.2">
      <c r="A15" s="56"/>
      <c r="B15" s="56">
        <v>0</v>
      </c>
      <c r="C15" s="296">
        <v>0</v>
      </c>
    </row>
    <row r="16" spans="1:4" x14ac:dyDescent="0.2">
      <c r="A16" s="56"/>
      <c r="B16" s="56">
        <v>0</v>
      </c>
      <c r="C16" s="296">
        <v>0</v>
      </c>
    </row>
    <row r="17" spans="1:3" x14ac:dyDescent="0.2">
      <c r="A17" s="56"/>
      <c r="B17" s="56">
        <v>0</v>
      </c>
      <c r="C17" s="296">
        <v>0</v>
      </c>
    </row>
    <row r="18" spans="1:3" x14ac:dyDescent="0.2">
      <c r="A18" s="147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79" t="s">
        <v>227</v>
      </c>
      <c r="B20" s="380"/>
      <c r="C20" s="381"/>
    </row>
    <row r="21" spans="1:3" x14ac:dyDescent="0.2">
      <c r="A21" s="56"/>
      <c r="B21" s="56"/>
      <c r="C21" s="57"/>
    </row>
    <row r="22" spans="1:3" x14ac:dyDescent="0.2">
      <c r="A22" s="56"/>
      <c r="B22" s="56">
        <v>0</v>
      </c>
      <c r="C22" s="296">
        <v>0</v>
      </c>
    </row>
    <row r="23" spans="1:3" x14ac:dyDescent="0.2">
      <c r="A23" s="168"/>
      <c r="B23" s="56">
        <v>0</v>
      </c>
      <c r="C23" s="296">
        <v>0</v>
      </c>
    </row>
    <row r="24" spans="1:3" x14ac:dyDescent="0.2">
      <c r="A24" s="56"/>
      <c r="B24" s="56">
        <v>0</v>
      </c>
      <c r="C24" s="296">
        <v>0</v>
      </c>
    </row>
    <row r="25" spans="1:3" x14ac:dyDescent="0.2">
      <c r="A25" s="56"/>
      <c r="B25" s="56">
        <v>0</v>
      </c>
      <c r="C25" s="296">
        <v>0</v>
      </c>
    </row>
    <row r="26" spans="1:3" x14ac:dyDescent="0.2">
      <c r="A26" s="56"/>
      <c r="B26" s="56">
        <v>0</v>
      </c>
      <c r="C26" s="296">
        <v>0</v>
      </c>
    </row>
    <row r="27" spans="1:3" x14ac:dyDescent="0.2">
      <c r="A27" s="56"/>
      <c r="B27" s="56">
        <v>0</v>
      </c>
      <c r="C27" s="296">
        <v>0</v>
      </c>
    </row>
    <row r="28" spans="1:3" x14ac:dyDescent="0.2">
      <c r="A28" s="56"/>
      <c r="B28" s="56">
        <v>0</v>
      </c>
      <c r="C28" s="296">
        <v>0</v>
      </c>
    </row>
    <row r="29" spans="1:3" x14ac:dyDescent="0.2">
      <c r="A29" s="56"/>
      <c r="B29" s="56">
        <v>0</v>
      </c>
      <c r="C29" s="296">
        <v>0</v>
      </c>
    </row>
    <row r="30" spans="1:3" x14ac:dyDescent="0.2">
      <c r="A30" s="56"/>
      <c r="B30" s="56">
        <v>0</v>
      </c>
      <c r="C30" s="296">
        <v>0</v>
      </c>
    </row>
    <row r="31" spans="1:3" x14ac:dyDescent="0.2">
      <c r="A31" s="56"/>
      <c r="B31" s="56">
        <v>0</v>
      </c>
      <c r="C31" s="296">
        <v>0</v>
      </c>
    </row>
    <row r="32" spans="1:3" x14ac:dyDescent="0.2">
      <c r="A32" s="56"/>
      <c r="B32" s="56">
        <v>0</v>
      </c>
      <c r="C32" s="296">
        <v>0</v>
      </c>
    </row>
    <row r="33" spans="1:3" x14ac:dyDescent="0.2">
      <c r="A33" s="147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7" t="s">
        <v>97</v>
      </c>
      <c r="B35" s="148">
        <f>+B18+B33</f>
        <v>0</v>
      </c>
      <c r="C35" s="1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G22" sqref="G22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35"/>
      <c r="C2" s="335"/>
      <c r="D2" s="335"/>
      <c r="E2" s="335"/>
      <c r="F2" s="335"/>
      <c r="G2" s="335"/>
      <c r="H2" s="335"/>
      <c r="I2" s="335"/>
      <c r="J2" s="335"/>
    </row>
    <row r="3" spans="2:10" ht="15.75" x14ac:dyDescent="0.25">
      <c r="B3" s="336" t="s">
        <v>461</v>
      </c>
      <c r="C3" s="336"/>
      <c r="D3" s="336"/>
      <c r="E3" s="336"/>
      <c r="F3" s="336"/>
      <c r="G3" s="336"/>
      <c r="H3" s="336"/>
      <c r="I3" s="336"/>
      <c r="J3" s="336"/>
    </row>
    <row r="4" spans="2:10" x14ac:dyDescent="0.25">
      <c r="B4" s="337" t="s">
        <v>232</v>
      </c>
      <c r="C4" s="337"/>
      <c r="D4" s="337"/>
      <c r="E4" s="337"/>
      <c r="F4" s="337"/>
      <c r="G4" s="337"/>
      <c r="H4" s="337"/>
      <c r="I4" s="337"/>
      <c r="J4" s="337"/>
    </row>
    <row r="5" spans="2:10" x14ac:dyDescent="0.25">
      <c r="B5" s="337" t="str">
        <f>+CAdmon!$A$6</f>
        <v>Del 1 de enero al 31 de marzo de 2022</v>
      </c>
      <c r="C5" s="337"/>
      <c r="D5" s="337"/>
      <c r="E5" s="337"/>
      <c r="F5" s="337"/>
      <c r="G5" s="337"/>
      <c r="H5" s="337"/>
      <c r="I5" s="337"/>
      <c r="J5" s="337"/>
    </row>
    <row r="6" spans="2:10" s="18" customFormat="1" ht="7.5" customHeight="1" x14ac:dyDescent="0.25">
      <c r="B6" s="171"/>
      <c r="C6" s="171"/>
      <c r="D6" s="171"/>
      <c r="E6" s="171"/>
      <c r="F6" s="171"/>
      <c r="G6" s="171"/>
      <c r="H6" s="171"/>
      <c r="I6" s="171"/>
      <c r="J6" s="171"/>
    </row>
    <row r="7" spans="2:10" x14ac:dyDescent="0.25">
      <c r="B7" s="357" t="s">
        <v>73</v>
      </c>
      <c r="C7" s="385"/>
      <c r="D7" s="358"/>
      <c r="E7" s="334" t="s">
        <v>134</v>
      </c>
      <c r="F7" s="334"/>
      <c r="G7" s="334"/>
      <c r="H7" s="334"/>
      <c r="I7" s="334"/>
      <c r="J7" s="334" t="s">
        <v>126</v>
      </c>
    </row>
    <row r="8" spans="2:10" ht="22.5" x14ac:dyDescent="0.25">
      <c r="B8" s="359"/>
      <c r="C8" s="386"/>
      <c r="D8" s="360"/>
      <c r="E8" s="150" t="s">
        <v>127</v>
      </c>
      <c r="F8" s="150" t="s">
        <v>128</v>
      </c>
      <c r="G8" s="150" t="s">
        <v>107</v>
      </c>
      <c r="H8" s="150" t="s">
        <v>108</v>
      </c>
      <c r="I8" s="150" t="s">
        <v>129</v>
      </c>
      <c r="J8" s="334"/>
    </row>
    <row r="9" spans="2:10" ht="15.75" customHeight="1" x14ac:dyDescent="0.25">
      <c r="B9" s="361"/>
      <c r="C9" s="387"/>
      <c r="D9" s="362"/>
      <c r="E9" s="150">
        <v>1</v>
      </c>
      <c r="F9" s="150">
        <v>2</v>
      </c>
      <c r="G9" s="150" t="s">
        <v>130</v>
      </c>
      <c r="H9" s="150">
        <v>4</v>
      </c>
      <c r="I9" s="150">
        <v>5</v>
      </c>
      <c r="J9" s="150" t="s">
        <v>131</v>
      </c>
    </row>
    <row r="10" spans="2:10" ht="15" customHeight="1" x14ac:dyDescent="0.25">
      <c r="B10" s="388" t="s">
        <v>233</v>
      </c>
      <c r="C10" s="389"/>
      <c r="D10" s="390"/>
      <c r="E10" s="51"/>
      <c r="F10" s="30"/>
      <c r="G10" s="30"/>
      <c r="H10" s="30"/>
      <c r="I10" s="30"/>
      <c r="J10" s="30"/>
    </row>
    <row r="11" spans="2:10" x14ac:dyDescent="0.25">
      <c r="B11" s="19"/>
      <c r="C11" s="383" t="s">
        <v>234</v>
      </c>
      <c r="D11" s="384"/>
      <c r="E11" s="220">
        <f>+E12+E13</f>
        <v>0</v>
      </c>
      <c r="F11" s="220">
        <f>+F12+F13</f>
        <v>0</v>
      </c>
      <c r="G11" s="210">
        <f>+E11+F11</f>
        <v>0</v>
      </c>
      <c r="H11" s="220">
        <f>+H12+H13</f>
        <v>0</v>
      </c>
      <c r="I11" s="220">
        <f>+I12+I13</f>
        <v>0</v>
      </c>
      <c r="J11" s="210">
        <f>+G11-H11</f>
        <v>0</v>
      </c>
    </row>
    <row r="12" spans="2:10" x14ac:dyDescent="0.25">
      <c r="B12" s="19"/>
      <c r="C12" s="47"/>
      <c r="D12" s="20" t="s">
        <v>235</v>
      </c>
      <c r="E12" s="221">
        <v>0</v>
      </c>
      <c r="F12" s="209">
        <v>0</v>
      </c>
      <c r="G12" s="209">
        <f t="shared" ref="G12:G35" si="0">+E12+F12</f>
        <v>0</v>
      </c>
      <c r="H12" s="209">
        <v>0</v>
      </c>
      <c r="I12" s="209">
        <v>0</v>
      </c>
      <c r="J12" s="209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21">
        <v>0</v>
      </c>
      <c r="F13" s="209">
        <v>0</v>
      </c>
      <c r="G13" s="209">
        <f t="shared" si="0"/>
        <v>0</v>
      </c>
      <c r="H13" s="209">
        <v>0</v>
      </c>
      <c r="I13" s="209">
        <v>0</v>
      </c>
      <c r="J13" s="209">
        <f t="shared" si="1"/>
        <v>0</v>
      </c>
    </row>
    <row r="14" spans="2:10" x14ac:dyDescent="0.25">
      <c r="B14" s="19"/>
      <c r="C14" s="383" t="s">
        <v>237</v>
      </c>
      <c r="D14" s="384"/>
      <c r="E14" s="222">
        <f>SUM(E15:E22)</f>
        <v>1184806100</v>
      </c>
      <c r="F14" s="222">
        <f>SUM(F15:F22)</f>
        <v>0</v>
      </c>
      <c r="G14" s="207">
        <f t="shared" si="0"/>
        <v>1184806100</v>
      </c>
      <c r="H14" s="222">
        <f>SUM(H15:H22)</f>
        <v>263035384.89000002</v>
      </c>
      <c r="I14" s="222">
        <f>SUM(I15:I22)</f>
        <v>262036860.67999998</v>
      </c>
      <c r="J14" s="207">
        <f t="shared" si="1"/>
        <v>921770715.11000001</v>
      </c>
    </row>
    <row r="15" spans="2:10" x14ac:dyDescent="0.25">
      <c r="B15" s="19"/>
      <c r="C15" s="47"/>
      <c r="D15" s="20" t="s">
        <v>238</v>
      </c>
      <c r="E15" s="223">
        <f>SUM(COG!D82)</f>
        <v>1184806100</v>
      </c>
      <c r="F15" s="223">
        <f>+COG!E82</f>
        <v>0</v>
      </c>
      <c r="G15" s="208">
        <f t="shared" si="0"/>
        <v>1184806100</v>
      </c>
      <c r="H15" s="223">
        <f>SUM(COG!G82)</f>
        <v>263035384.89000002</v>
      </c>
      <c r="I15" s="223">
        <f>SUM(COG!H82)</f>
        <v>262036860.67999998</v>
      </c>
      <c r="J15" s="208">
        <f>+G15-H15</f>
        <v>921770715.11000001</v>
      </c>
    </row>
    <row r="16" spans="2:10" x14ac:dyDescent="0.25">
      <c r="B16" s="19"/>
      <c r="C16" s="47"/>
      <c r="D16" s="20" t="s">
        <v>239</v>
      </c>
      <c r="E16" s="221">
        <v>0</v>
      </c>
      <c r="F16" s="209">
        <v>0</v>
      </c>
      <c r="G16" s="209">
        <f t="shared" si="0"/>
        <v>0</v>
      </c>
      <c r="H16" s="209">
        <v>0</v>
      </c>
      <c r="I16" s="209">
        <v>0</v>
      </c>
      <c r="J16" s="209">
        <f t="shared" si="1"/>
        <v>0</v>
      </c>
    </row>
    <row r="17" spans="2:10" x14ac:dyDescent="0.25">
      <c r="B17" s="19"/>
      <c r="C17" s="47"/>
      <c r="D17" s="20" t="s">
        <v>240</v>
      </c>
      <c r="E17" s="221">
        <v>0</v>
      </c>
      <c r="F17" s="209">
        <v>0</v>
      </c>
      <c r="G17" s="209">
        <f t="shared" ref="G17:G22" si="2">+E17+F17</f>
        <v>0</v>
      </c>
      <c r="H17" s="209">
        <v>0</v>
      </c>
      <c r="I17" s="209">
        <v>0</v>
      </c>
      <c r="J17" s="209">
        <f t="shared" si="1"/>
        <v>0</v>
      </c>
    </row>
    <row r="18" spans="2:10" x14ac:dyDescent="0.25">
      <c r="B18" s="19"/>
      <c r="C18" s="47"/>
      <c r="D18" s="20" t="s">
        <v>241</v>
      </c>
      <c r="E18" s="221">
        <v>0</v>
      </c>
      <c r="F18" s="209">
        <v>0</v>
      </c>
      <c r="G18" s="209">
        <f t="shared" si="2"/>
        <v>0</v>
      </c>
      <c r="H18" s="209">
        <v>0</v>
      </c>
      <c r="I18" s="209">
        <v>0</v>
      </c>
      <c r="J18" s="209">
        <f t="shared" si="1"/>
        <v>0</v>
      </c>
    </row>
    <row r="19" spans="2:10" x14ac:dyDescent="0.25">
      <c r="B19" s="19"/>
      <c r="C19" s="47"/>
      <c r="D19" s="20" t="s">
        <v>242</v>
      </c>
      <c r="E19" s="221">
        <v>0</v>
      </c>
      <c r="F19" s="209">
        <v>0</v>
      </c>
      <c r="G19" s="209">
        <f t="shared" si="2"/>
        <v>0</v>
      </c>
      <c r="H19" s="209">
        <v>0</v>
      </c>
      <c r="I19" s="209">
        <v>0</v>
      </c>
      <c r="J19" s="209">
        <f t="shared" si="1"/>
        <v>0</v>
      </c>
    </row>
    <row r="20" spans="2:10" x14ac:dyDescent="0.25">
      <c r="B20" s="19"/>
      <c r="C20" s="47"/>
      <c r="D20" s="20" t="s">
        <v>243</v>
      </c>
      <c r="E20" s="221">
        <v>0</v>
      </c>
      <c r="F20" s="209">
        <v>0</v>
      </c>
      <c r="G20" s="209">
        <f t="shared" si="2"/>
        <v>0</v>
      </c>
      <c r="H20" s="209">
        <v>0</v>
      </c>
      <c r="I20" s="209">
        <v>0</v>
      </c>
      <c r="J20" s="209">
        <f t="shared" si="1"/>
        <v>0</v>
      </c>
    </row>
    <row r="21" spans="2:10" x14ac:dyDescent="0.25">
      <c r="B21" s="19"/>
      <c r="C21" s="47"/>
      <c r="D21" s="20" t="s">
        <v>244</v>
      </c>
      <c r="E21" s="221">
        <v>0</v>
      </c>
      <c r="F21" s="209">
        <v>0</v>
      </c>
      <c r="G21" s="209">
        <f t="shared" si="2"/>
        <v>0</v>
      </c>
      <c r="H21" s="209">
        <v>0</v>
      </c>
      <c r="I21" s="209">
        <v>0</v>
      </c>
      <c r="J21" s="209">
        <f t="shared" si="1"/>
        <v>0</v>
      </c>
    </row>
    <row r="22" spans="2:10" x14ac:dyDescent="0.25">
      <c r="B22" s="19"/>
      <c r="C22" s="47"/>
      <c r="D22" s="20" t="s">
        <v>245</v>
      </c>
      <c r="E22" s="221">
        <v>0</v>
      </c>
      <c r="F22" s="209">
        <v>0</v>
      </c>
      <c r="G22" s="209">
        <f t="shared" si="2"/>
        <v>0</v>
      </c>
      <c r="H22" s="209">
        <v>0</v>
      </c>
      <c r="I22" s="209">
        <v>0</v>
      </c>
      <c r="J22" s="209">
        <f t="shared" si="1"/>
        <v>0</v>
      </c>
    </row>
    <row r="23" spans="2:10" x14ac:dyDescent="0.25">
      <c r="B23" s="19"/>
      <c r="C23" s="383" t="s">
        <v>246</v>
      </c>
      <c r="D23" s="384"/>
      <c r="E23" s="220">
        <f>SUM(E24:E26)</f>
        <v>0</v>
      </c>
      <c r="F23" s="220">
        <f>SUM(F24:F26)</f>
        <v>0</v>
      </c>
      <c r="G23" s="210">
        <f t="shared" si="0"/>
        <v>0</v>
      </c>
      <c r="H23" s="220">
        <f>SUM(H24:H26)</f>
        <v>0</v>
      </c>
      <c r="I23" s="220">
        <f>SUM(I24:I26)</f>
        <v>0</v>
      </c>
      <c r="J23" s="210">
        <f t="shared" si="1"/>
        <v>0</v>
      </c>
    </row>
    <row r="24" spans="2:10" x14ac:dyDescent="0.25">
      <c r="B24" s="19"/>
      <c r="C24" s="47"/>
      <c r="D24" s="20" t="s">
        <v>247</v>
      </c>
      <c r="E24" s="221">
        <v>0</v>
      </c>
      <c r="F24" s="209">
        <v>0</v>
      </c>
      <c r="G24" s="209">
        <f t="shared" ref="G24:G26" si="3">+E24+F24</f>
        <v>0</v>
      </c>
      <c r="H24" s="209">
        <v>0</v>
      </c>
      <c r="I24" s="209">
        <v>0</v>
      </c>
      <c r="J24" s="209">
        <f t="shared" si="1"/>
        <v>0</v>
      </c>
    </row>
    <row r="25" spans="2:10" x14ac:dyDescent="0.25">
      <c r="B25" s="19"/>
      <c r="C25" s="47"/>
      <c r="D25" s="20" t="s">
        <v>248</v>
      </c>
      <c r="E25" s="221">
        <v>0</v>
      </c>
      <c r="F25" s="209">
        <v>0</v>
      </c>
      <c r="G25" s="209">
        <f t="shared" si="3"/>
        <v>0</v>
      </c>
      <c r="H25" s="209">
        <v>0</v>
      </c>
      <c r="I25" s="209">
        <v>0</v>
      </c>
      <c r="J25" s="209">
        <f t="shared" si="1"/>
        <v>0</v>
      </c>
    </row>
    <row r="26" spans="2:10" x14ac:dyDescent="0.25">
      <c r="B26" s="19"/>
      <c r="C26" s="47"/>
      <c r="D26" s="20" t="s">
        <v>249</v>
      </c>
      <c r="E26" s="221">
        <v>0</v>
      </c>
      <c r="F26" s="209">
        <v>0</v>
      </c>
      <c r="G26" s="209">
        <f t="shared" si="3"/>
        <v>0</v>
      </c>
      <c r="H26" s="209">
        <v>0</v>
      </c>
      <c r="I26" s="209">
        <v>0</v>
      </c>
      <c r="J26" s="209">
        <f t="shared" si="1"/>
        <v>0</v>
      </c>
    </row>
    <row r="27" spans="2:10" x14ac:dyDescent="0.25">
      <c r="B27" s="19"/>
      <c r="C27" s="383" t="s">
        <v>250</v>
      </c>
      <c r="D27" s="384"/>
      <c r="E27" s="220">
        <f>SUM(E28:E29)</f>
        <v>0</v>
      </c>
      <c r="F27" s="220">
        <f>SUM(F28:F29)</f>
        <v>0</v>
      </c>
      <c r="G27" s="210">
        <f t="shared" si="0"/>
        <v>0</v>
      </c>
      <c r="H27" s="220">
        <f>SUM(H28:H29)</f>
        <v>0</v>
      </c>
      <c r="I27" s="220">
        <f>SUM(I28:I29)</f>
        <v>0</v>
      </c>
      <c r="J27" s="210">
        <f t="shared" si="1"/>
        <v>0</v>
      </c>
    </row>
    <row r="28" spans="2:10" x14ac:dyDescent="0.25">
      <c r="B28" s="19"/>
      <c r="C28" s="47"/>
      <c r="D28" s="20" t="s">
        <v>251</v>
      </c>
      <c r="E28" s="221">
        <v>0</v>
      </c>
      <c r="F28" s="209">
        <v>0</v>
      </c>
      <c r="G28" s="209">
        <f t="shared" ref="G28:G29" si="4">+E28+F28</f>
        <v>0</v>
      </c>
      <c r="H28" s="209">
        <v>0</v>
      </c>
      <c r="I28" s="209">
        <v>0</v>
      </c>
      <c r="J28" s="209">
        <f t="shared" si="1"/>
        <v>0</v>
      </c>
    </row>
    <row r="29" spans="2:10" x14ac:dyDescent="0.25">
      <c r="B29" s="19"/>
      <c r="C29" s="47"/>
      <c r="D29" s="20" t="s">
        <v>252</v>
      </c>
      <c r="E29" s="221">
        <v>0</v>
      </c>
      <c r="F29" s="209">
        <v>0</v>
      </c>
      <c r="G29" s="209">
        <f t="shared" si="4"/>
        <v>0</v>
      </c>
      <c r="H29" s="209">
        <v>0</v>
      </c>
      <c r="I29" s="209">
        <v>0</v>
      </c>
      <c r="J29" s="209">
        <f t="shared" si="1"/>
        <v>0</v>
      </c>
    </row>
    <row r="30" spans="2:10" x14ac:dyDescent="0.25">
      <c r="B30" s="19"/>
      <c r="C30" s="383" t="s">
        <v>253</v>
      </c>
      <c r="D30" s="384"/>
      <c r="E30" s="220">
        <f>SUM(E31:E34)</f>
        <v>0</v>
      </c>
      <c r="F30" s="220">
        <f>SUM(F31:F34)</f>
        <v>0</v>
      </c>
      <c r="G30" s="210">
        <f t="shared" si="0"/>
        <v>0</v>
      </c>
      <c r="H30" s="220">
        <f>SUM(H31:H34)</f>
        <v>0</v>
      </c>
      <c r="I30" s="220">
        <f>SUM(I31:I34)</f>
        <v>0</v>
      </c>
      <c r="J30" s="210">
        <f t="shared" si="1"/>
        <v>0</v>
      </c>
    </row>
    <row r="31" spans="2:10" x14ac:dyDescent="0.25">
      <c r="B31" s="19"/>
      <c r="C31" s="47"/>
      <c r="D31" s="20" t="s">
        <v>254</v>
      </c>
      <c r="E31" s="221">
        <v>0</v>
      </c>
      <c r="F31" s="209">
        <v>0</v>
      </c>
      <c r="G31" s="209">
        <f t="shared" ref="G31:G34" si="5">+E31+F31</f>
        <v>0</v>
      </c>
      <c r="H31" s="209">
        <v>0</v>
      </c>
      <c r="I31" s="209">
        <v>0</v>
      </c>
      <c r="J31" s="209">
        <f t="shared" si="1"/>
        <v>0</v>
      </c>
    </row>
    <row r="32" spans="2:10" x14ac:dyDescent="0.25">
      <c r="B32" s="19"/>
      <c r="C32" s="47"/>
      <c r="D32" s="20" t="s">
        <v>255</v>
      </c>
      <c r="E32" s="221">
        <v>0</v>
      </c>
      <c r="F32" s="209">
        <v>0</v>
      </c>
      <c r="G32" s="209">
        <f t="shared" si="5"/>
        <v>0</v>
      </c>
      <c r="H32" s="209">
        <v>0</v>
      </c>
      <c r="I32" s="209">
        <v>0</v>
      </c>
      <c r="J32" s="209">
        <f t="shared" si="1"/>
        <v>0</v>
      </c>
    </row>
    <row r="33" spans="1:11" x14ac:dyDescent="0.25">
      <c r="B33" s="19"/>
      <c r="C33" s="47"/>
      <c r="D33" s="20" t="s">
        <v>256</v>
      </c>
      <c r="E33" s="221">
        <v>0</v>
      </c>
      <c r="F33" s="209">
        <v>0</v>
      </c>
      <c r="G33" s="209">
        <f t="shared" si="5"/>
        <v>0</v>
      </c>
      <c r="H33" s="209">
        <v>0</v>
      </c>
      <c r="I33" s="209">
        <v>0</v>
      </c>
      <c r="J33" s="209">
        <f t="shared" si="1"/>
        <v>0</v>
      </c>
    </row>
    <row r="34" spans="1:11" x14ac:dyDescent="0.25">
      <c r="B34" s="19"/>
      <c r="C34" s="47"/>
      <c r="D34" s="20" t="s">
        <v>257</v>
      </c>
      <c r="E34" s="221">
        <v>0</v>
      </c>
      <c r="F34" s="209">
        <v>0</v>
      </c>
      <c r="G34" s="209">
        <f t="shared" si="5"/>
        <v>0</v>
      </c>
      <c r="H34" s="209">
        <v>0</v>
      </c>
      <c r="I34" s="209">
        <v>0</v>
      </c>
      <c r="J34" s="209">
        <f t="shared" si="1"/>
        <v>0</v>
      </c>
    </row>
    <row r="35" spans="1:11" x14ac:dyDescent="0.25">
      <c r="B35" s="19"/>
      <c r="C35" s="383" t="s">
        <v>258</v>
      </c>
      <c r="D35" s="384"/>
      <c r="E35" s="220">
        <f>SUM(E36)</f>
        <v>0</v>
      </c>
      <c r="F35" s="220">
        <f>SUM(F36)</f>
        <v>0</v>
      </c>
      <c r="G35" s="210">
        <f t="shared" si="0"/>
        <v>0</v>
      </c>
      <c r="H35" s="220">
        <f>SUM(H36)</f>
        <v>0</v>
      </c>
      <c r="I35" s="220">
        <f>SUM(I36)</f>
        <v>0</v>
      </c>
      <c r="J35" s="210">
        <f t="shared" si="1"/>
        <v>0</v>
      </c>
    </row>
    <row r="36" spans="1:11" x14ac:dyDescent="0.25">
      <c r="B36" s="19"/>
      <c r="C36" s="47"/>
      <c r="D36" s="20" t="s">
        <v>259</v>
      </c>
      <c r="E36" s="221">
        <v>0</v>
      </c>
      <c r="F36" s="209">
        <v>0</v>
      </c>
      <c r="G36" s="209">
        <f t="shared" ref="G36:G39" si="6">+E36+F36</f>
        <v>0</v>
      </c>
      <c r="H36" s="209">
        <v>0</v>
      </c>
      <c r="I36" s="209">
        <v>0</v>
      </c>
      <c r="J36" s="209">
        <f t="shared" si="1"/>
        <v>0</v>
      </c>
    </row>
    <row r="37" spans="1:11" ht="15" customHeight="1" x14ac:dyDescent="0.25">
      <c r="B37" s="388" t="s">
        <v>260</v>
      </c>
      <c r="C37" s="389"/>
      <c r="D37" s="390"/>
      <c r="E37" s="221">
        <v>0</v>
      </c>
      <c r="F37" s="209">
        <v>0</v>
      </c>
      <c r="G37" s="209">
        <f t="shared" si="6"/>
        <v>0</v>
      </c>
      <c r="H37" s="209">
        <v>0</v>
      </c>
      <c r="I37" s="209">
        <v>0</v>
      </c>
      <c r="J37" s="209">
        <f t="shared" si="1"/>
        <v>0</v>
      </c>
    </row>
    <row r="38" spans="1:11" ht="15" customHeight="1" x14ac:dyDescent="0.25">
      <c r="B38" s="388" t="s">
        <v>261</v>
      </c>
      <c r="C38" s="389"/>
      <c r="D38" s="390"/>
      <c r="E38" s="221">
        <v>0</v>
      </c>
      <c r="F38" s="209">
        <v>0</v>
      </c>
      <c r="G38" s="209">
        <f t="shared" si="6"/>
        <v>0</v>
      </c>
      <c r="H38" s="209">
        <v>0</v>
      </c>
      <c r="I38" s="209">
        <v>0</v>
      </c>
      <c r="J38" s="209">
        <f t="shared" si="1"/>
        <v>0</v>
      </c>
    </row>
    <row r="39" spans="1:11" ht="15.75" customHeight="1" x14ac:dyDescent="0.25">
      <c r="B39" s="388" t="s">
        <v>262</v>
      </c>
      <c r="C39" s="389"/>
      <c r="D39" s="390"/>
      <c r="E39" s="221">
        <v>0</v>
      </c>
      <c r="F39" s="209">
        <v>0</v>
      </c>
      <c r="G39" s="209">
        <f t="shared" si="6"/>
        <v>0</v>
      </c>
      <c r="H39" s="209">
        <v>0</v>
      </c>
      <c r="I39" s="209">
        <v>0</v>
      </c>
      <c r="J39" s="209">
        <f t="shared" si="1"/>
        <v>0</v>
      </c>
    </row>
    <row r="40" spans="1:11" x14ac:dyDescent="0.25">
      <c r="B40" s="48"/>
      <c r="C40" s="49"/>
      <c r="D40" s="50"/>
      <c r="E40" s="224"/>
      <c r="F40" s="225"/>
      <c r="G40" s="225"/>
      <c r="H40" s="225"/>
      <c r="I40" s="225"/>
      <c r="J40" s="225"/>
    </row>
    <row r="41" spans="1:11" s="22" customFormat="1" x14ac:dyDescent="0.25">
      <c r="A41" s="21"/>
      <c r="B41" s="34"/>
      <c r="C41" s="391" t="s">
        <v>132</v>
      </c>
      <c r="D41" s="392"/>
      <c r="E41" s="226">
        <f t="shared" ref="E41:J41" si="7">+E11+E14+E23+E27+E30+E35+E37+E38+E39</f>
        <v>1184806100</v>
      </c>
      <c r="F41" s="226">
        <f t="shared" si="7"/>
        <v>0</v>
      </c>
      <c r="G41" s="226">
        <f t="shared" si="7"/>
        <v>1184806100</v>
      </c>
      <c r="H41" s="226">
        <f t="shared" si="7"/>
        <v>263035384.89000002</v>
      </c>
      <c r="I41" s="226">
        <f t="shared" si="7"/>
        <v>262036860.67999998</v>
      </c>
      <c r="J41" s="226">
        <f t="shared" si="7"/>
        <v>921770715.11000001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36" t="s">
        <v>461</v>
      </c>
      <c r="B1" s="336"/>
      <c r="C1" s="336"/>
      <c r="D1" s="336"/>
      <c r="E1" s="336"/>
    </row>
    <row r="2" spans="1:7" x14ac:dyDescent="0.25">
      <c r="A2" s="337" t="s">
        <v>263</v>
      </c>
      <c r="B2" s="337"/>
      <c r="C2" s="337"/>
      <c r="D2" s="337"/>
      <c r="E2" s="337"/>
    </row>
    <row r="3" spans="1:7" x14ac:dyDescent="0.25">
      <c r="A3" s="337" t="str">
        <f>+CAdmon!$A$6</f>
        <v>Del 1 de enero al 31 de marzo de 2022</v>
      </c>
      <c r="B3" s="337"/>
      <c r="C3" s="337"/>
      <c r="D3" s="337"/>
      <c r="E3" s="337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33" t="s">
        <v>73</v>
      </c>
      <c r="B8" s="333"/>
      <c r="C8" s="150" t="s">
        <v>105</v>
      </c>
      <c r="D8" s="150" t="s">
        <v>108</v>
      </c>
      <c r="E8" s="150" t="s">
        <v>264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265</v>
      </c>
      <c r="C10" s="227">
        <f>+C11+C12</f>
        <v>1184806100</v>
      </c>
      <c r="D10" s="227">
        <f>+D11+D12</f>
        <v>346226066.94</v>
      </c>
      <c r="E10" s="227">
        <f>+E11+E12</f>
        <v>346226066.94</v>
      </c>
      <c r="G10" s="288"/>
    </row>
    <row r="11" spans="1:7" x14ac:dyDescent="0.25">
      <c r="A11" s="393" t="s">
        <v>284</v>
      </c>
      <c r="B11" s="394"/>
      <c r="C11" s="228">
        <f>+EAI!E29</f>
        <v>0</v>
      </c>
      <c r="D11" s="228">
        <f>+EAI!H29</f>
        <v>2684395.9</v>
      </c>
      <c r="E11" s="228">
        <f>+EAI!I29</f>
        <v>2684395.9</v>
      </c>
    </row>
    <row r="12" spans="1:7" x14ac:dyDescent="0.25">
      <c r="A12" s="395" t="s">
        <v>285</v>
      </c>
      <c r="B12" s="396"/>
      <c r="C12" s="229">
        <f>+EAI!E39</f>
        <v>1184806100</v>
      </c>
      <c r="D12" s="229">
        <f>+EAI!H39</f>
        <v>343541671.04000002</v>
      </c>
      <c r="E12" s="229">
        <f>+EAI!I39</f>
        <v>343541671.04000002</v>
      </c>
    </row>
    <row r="13" spans="1:7" ht="6.75" customHeight="1" thickBot="1" x14ac:dyDescent="0.3">
      <c r="A13" s="19"/>
      <c r="B13" s="20"/>
      <c r="C13" s="208"/>
      <c r="D13" s="208"/>
      <c r="E13" s="208"/>
    </row>
    <row r="14" spans="1:7" ht="15.75" thickBot="1" x14ac:dyDescent="0.3">
      <c r="A14" s="54"/>
      <c r="B14" s="53" t="s">
        <v>266</v>
      </c>
      <c r="C14" s="227">
        <f>+C15+C16</f>
        <v>1184806100</v>
      </c>
      <c r="D14" s="227">
        <f>+D15+D16</f>
        <v>263035384.89000002</v>
      </c>
      <c r="E14" s="227">
        <f>+E15+E16</f>
        <v>262036860.67999998</v>
      </c>
      <c r="G14" s="287"/>
    </row>
    <row r="15" spans="1:7" x14ac:dyDescent="0.25">
      <c r="A15" s="397" t="s">
        <v>286</v>
      </c>
      <c r="B15" s="398"/>
      <c r="C15" s="228">
        <f>SUM(COG!D82)</f>
        <v>1184806100</v>
      </c>
      <c r="D15" s="228">
        <f>SUM(COG!G82)</f>
        <v>263035384.89000002</v>
      </c>
      <c r="E15" s="228">
        <f>SUM(COG!H82)</f>
        <v>262036860.67999998</v>
      </c>
    </row>
    <row r="16" spans="1:7" x14ac:dyDescent="0.25">
      <c r="A16" s="395" t="s">
        <v>287</v>
      </c>
      <c r="B16" s="396"/>
      <c r="C16" s="229">
        <v>0</v>
      </c>
      <c r="D16" s="229">
        <v>0</v>
      </c>
      <c r="E16" s="229">
        <v>0</v>
      </c>
      <c r="G16" s="287"/>
    </row>
    <row r="17" spans="1:5" ht="5.25" customHeight="1" thickBot="1" x14ac:dyDescent="0.3">
      <c r="A17" s="27"/>
      <c r="B17" s="26"/>
      <c r="C17" s="208"/>
      <c r="D17" s="208"/>
      <c r="E17" s="208"/>
    </row>
    <row r="18" spans="1:5" ht="15.75" thickBot="1" x14ac:dyDescent="0.3">
      <c r="A18" s="52"/>
      <c r="B18" s="53" t="s">
        <v>267</v>
      </c>
      <c r="C18" s="227">
        <f>+C10-C14</f>
        <v>0</v>
      </c>
      <c r="D18" s="227">
        <f>+D10-D14</f>
        <v>83190682.049999982</v>
      </c>
      <c r="E18" s="227">
        <f>+E10-E14</f>
        <v>84189206.26000002</v>
      </c>
    </row>
    <row r="19" spans="1:5" x14ac:dyDescent="0.25">
      <c r="A19" s="16"/>
      <c r="B19" s="16"/>
      <c r="C19" s="230"/>
      <c r="D19" s="230"/>
      <c r="E19" s="230"/>
    </row>
    <row r="20" spans="1:5" x14ac:dyDescent="0.25">
      <c r="A20" s="333" t="s">
        <v>73</v>
      </c>
      <c r="B20" s="333"/>
      <c r="C20" s="231" t="s">
        <v>105</v>
      </c>
      <c r="D20" s="231" t="s">
        <v>108</v>
      </c>
      <c r="E20" s="231" t="s">
        <v>264</v>
      </c>
    </row>
    <row r="21" spans="1:5" ht="6.75" customHeight="1" x14ac:dyDescent="0.25">
      <c r="A21" s="23"/>
      <c r="B21" s="24"/>
      <c r="C21" s="232"/>
      <c r="D21" s="232"/>
      <c r="E21" s="232"/>
    </row>
    <row r="22" spans="1:5" x14ac:dyDescent="0.25">
      <c r="A22" s="399" t="s">
        <v>268</v>
      </c>
      <c r="B22" s="400"/>
      <c r="C22" s="229">
        <f>+C18</f>
        <v>0</v>
      </c>
      <c r="D22" s="229">
        <f>+D18</f>
        <v>83190682.049999982</v>
      </c>
      <c r="E22" s="229">
        <f>+E18</f>
        <v>84189206.26000002</v>
      </c>
    </row>
    <row r="23" spans="1:5" ht="6" customHeight="1" x14ac:dyDescent="0.25">
      <c r="A23" s="19"/>
      <c r="B23" s="20"/>
      <c r="C23" s="209"/>
      <c r="D23" s="209"/>
      <c r="E23" s="209"/>
    </row>
    <row r="24" spans="1:5" x14ac:dyDescent="0.25">
      <c r="A24" s="399" t="s">
        <v>269</v>
      </c>
      <c r="B24" s="400"/>
      <c r="C24" s="233">
        <v>0</v>
      </c>
      <c r="D24" s="233">
        <v>0</v>
      </c>
      <c r="E24" s="233">
        <v>0</v>
      </c>
    </row>
    <row r="25" spans="1:5" ht="7.5" customHeight="1" thickBot="1" x14ac:dyDescent="0.3">
      <c r="A25" s="27"/>
      <c r="B25" s="26"/>
      <c r="C25" s="209"/>
      <c r="D25" s="209"/>
      <c r="E25" s="209"/>
    </row>
    <row r="26" spans="1:5" ht="15.75" thickBot="1" x14ac:dyDescent="0.3">
      <c r="A26" s="54"/>
      <c r="B26" s="53" t="s">
        <v>270</v>
      </c>
      <c r="C26" s="234">
        <f>+C22-C24</f>
        <v>0</v>
      </c>
      <c r="D26" s="234">
        <f>+D22-D24</f>
        <v>83190682.049999982</v>
      </c>
      <c r="E26" s="234">
        <f>+E22-E24</f>
        <v>84189206.26000002</v>
      </c>
    </row>
    <row r="27" spans="1:5" x14ac:dyDescent="0.25">
      <c r="A27" s="16"/>
      <c r="B27" s="16"/>
      <c r="C27" s="230"/>
      <c r="D27" s="230"/>
      <c r="E27" s="230"/>
    </row>
    <row r="28" spans="1:5" x14ac:dyDescent="0.25">
      <c r="A28" s="333" t="s">
        <v>73</v>
      </c>
      <c r="B28" s="333"/>
      <c r="C28" s="231" t="s">
        <v>105</v>
      </c>
      <c r="D28" s="231" t="s">
        <v>108</v>
      </c>
      <c r="E28" s="231" t="s">
        <v>264</v>
      </c>
    </row>
    <row r="29" spans="1:5" ht="5.25" customHeight="1" x14ac:dyDescent="0.25">
      <c r="A29" s="23"/>
      <c r="B29" s="24"/>
      <c r="C29" s="232"/>
      <c r="D29" s="232"/>
      <c r="E29" s="232"/>
    </row>
    <row r="30" spans="1:5" x14ac:dyDescent="0.25">
      <c r="A30" s="399" t="s">
        <v>271</v>
      </c>
      <c r="B30" s="400"/>
      <c r="C30" s="233">
        <f>SUM(EAI!E45)</f>
        <v>0</v>
      </c>
      <c r="D30" s="233">
        <f>SUM(EAI!I45)</f>
        <v>0</v>
      </c>
      <c r="E30" s="233">
        <v>0</v>
      </c>
    </row>
    <row r="31" spans="1:5" ht="5.25" customHeight="1" x14ac:dyDescent="0.25">
      <c r="A31" s="19"/>
      <c r="B31" s="20"/>
      <c r="C31" s="209"/>
      <c r="D31" s="209"/>
      <c r="E31" s="209"/>
    </row>
    <row r="32" spans="1:5" x14ac:dyDescent="0.25">
      <c r="A32" s="399" t="s">
        <v>272</v>
      </c>
      <c r="B32" s="400"/>
      <c r="C32" s="233">
        <v>0</v>
      </c>
      <c r="D32" s="233">
        <v>0</v>
      </c>
      <c r="E32" s="233">
        <v>0</v>
      </c>
    </row>
    <row r="33" spans="1:10" ht="3.75" customHeight="1" thickBot="1" x14ac:dyDescent="0.3">
      <c r="A33" s="28"/>
      <c r="B33" s="29"/>
      <c r="C33" s="225"/>
      <c r="D33" s="225"/>
      <c r="E33" s="225"/>
    </row>
    <row r="34" spans="1:10" ht="15.75" thickBot="1" x14ac:dyDescent="0.3">
      <c r="A34" s="54"/>
      <c r="B34" s="53" t="s">
        <v>592</v>
      </c>
      <c r="C34" s="235">
        <f>+C30-C32</f>
        <v>0</v>
      </c>
      <c r="D34" s="235">
        <f>+D30-D32</f>
        <v>0</v>
      </c>
      <c r="E34" s="235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401" t="s">
        <v>273</v>
      </c>
      <c r="C36" s="401"/>
      <c r="D36" s="401"/>
      <c r="E36" s="401"/>
    </row>
    <row r="37" spans="1:10" ht="28.5" customHeight="1" x14ac:dyDescent="0.25">
      <c r="A37" s="16"/>
      <c r="B37" s="401" t="s">
        <v>274</v>
      </c>
      <c r="C37" s="401"/>
      <c r="D37" s="401"/>
      <c r="E37" s="401"/>
    </row>
    <row r="38" spans="1:10" x14ac:dyDescent="0.25">
      <c r="A38" s="16"/>
      <c r="B38" s="402" t="s">
        <v>275</v>
      </c>
      <c r="C38" s="402"/>
      <c r="D38" s="402"/>
      <c r="E38" s="402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308"/>
  <sheetViews>
    <sheetView zoomScaleNormal="100" workbookViewId="0">
      <selection activeCell="A14" sqref="A14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2" style="60" hidden="1" customWidth="1"/>
    <col min="13" max="15" width="12.7109375" hidden="1" customWidth="1"/>
    <col min="16" max="16" width="11.42578125" style="60" hidden="1" customWidth="1"/>
    <col min="17" max="17" width="11.42578125" style="60" customWidth="1"/>
    <col min="18" max="18" width="11.42578125" style="60"/>
    <col min="19" max="19" width="16.140625" style="60" bestFit="1" customWidth="1"/>
    <col min="20" max="16384" width="11.42578125" style="60"/>
  </cols>
  <sheetData>
    <row r="1" spans="1:19" ht="15.75" customHeight="1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9" ht="15.75" customHeight="1" x14ac:dyDescent="0.25">
      <c r="A2" s="375" t="s">
        <v>461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9" ht="15.75" customHeight="1" x14ac:dyDescent="0.25">
      <c r="A3" s="375" t="s">
        <v>123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9" ht="15.75" customHeight="1" x14ac:dyDescent="0.25">
      <c r="A4" s="375" t="s">
        <v>502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9" ht="15.75" customHeight="1" x14ac:dyDescent="0.25">
      <c r="A5" s="375" t="s">
        <v>575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9" ht="6.75" customHeight="1" thickBot="1" x14ac:dyDescent="0.3">
      <c r="D6" s="109"/>
      <c r="E6" s="110"/>
      <c r="F6" s="109"/>
    </row>
    <row r="7" spans="1:19" ht="24.75" customHeight="1" x14ac:dyDescent="0.25">
      <c r="A7" s="404" t="s">
        <v>290</v>
      </c>
      <c r="B7" s="406" t="s">
        <v>74</v>
      </c>
      <c r="C7" s="406" t="s">
        <v>291</v>
      </c>
      <c r="D7" s="406"/>
      <c r="E7" s="406"/>
      <c r="F7" s="408" t="s">
        <v>125</v>
      </c>
      <c r="G7" s="408"/>
      <c r="H7" s="408"/>
      <c r="I7" s="408"/>
      <c r="J7" s="408"/>
      <c r="K7" s="409" t="s">
        <v>126</v>
      </c>
    </row>
    <row r="8" spans="1:19" ht="28.5" customHeight="1" x14ac:dyDescent="0.25">
      <c r="A8" s="405"/>
      <c r="B8" s="407"/>
      <c r="C8" s="172" t="s">
        <v>292</v>
      </c>
      <c r="D8" s="172" t="s">
        <v>293</v>
      </c>
      <c r="E8" s="270" t="s">
        <v>294</v>
      </c>
      <c r="F8" s="269" t="s">
        <v>127</v>
      </c>
      <c r="G8" s="269" t="s">
        <v>128</v>
      </c>
      <c r="H8" s="269" t="s">
        <v>107</v>
      </c>
      <c r="I8" s="269" t="s">
        <v>108</v>
      </c>
      <c r="J8" s="269" t="s">
        <v>129</v>
      </c>
      <c r="K8" s="410"/>
      <c r="M8" s="285" t="s">
        <v>570</v>
      </c>
      <c r="N8" s="285"/>
      <c r="O8" s="285"/>
    </row>
    <row r="9" spans="1:19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71"/>
      <c r="M9" s="184"/>
      <c r="N9" s="184"/>
      <c r="O9" s="184"/>
    </row>
    <row r="10" spans="1:19" s="66" customFormat="1" ht="15" customHeight="1" x14ac:dyDescent="0.25">
      <c r="A10" s="173" t="s">
        <v>295</v>
      </c>
      <c r="B10" s="174"/>
      <c r="C10" s="175"/>
      <c r="D10" s="175"/>
      <c r="E10" s="176"/>
      <c r="F10" s="260">
        <f t="shared" ref="F10:K10" si="0">SUM(F12,F69,F148,F257,F262,F296,F301)</f>
        <v>1184806100</v>
      </c>
      <c r="G10" s="260">
        <f t="shared" si="0"/>
        <v>0</v>
      </c>
      <c r="H10" s="260">
        <f t="shared" si="0"/>
        <v>1184806100</v>
      </c>
      <c r="I10" s="260">
        <f t="shared" si="0"/>
        <v>263035384.89000002</v>
      </c>
      <c r="J10" s="260">
        <f t="shared" si="0"/>
        <v>262036860.67999998</v>
      </c>
      <c r="K10" s="260">
        <f t="shared" si="0"/>
        <v>921770715.1099999</v>
      </c>
      <c r="M10" s="272">
        <f>SUM(M12,M69,M148,M257,M262,M296,M301)</f>
        <v>998524.21000004979</v>
      </c>
      <c r="N10" s="272">
        <f>SUM(N12,N69,N148,N257,N262,N296,N301)</f>
        <v>0</v>
      </c>
      <c r="O10" s="272">
        <f>SUM(O12,O69,O148,O257,O262,O296,O301)</f>
        <v>998524.21000004979</v>
      </c>
    </row>
    <row r="11" spans="1:19" s="66" customFormat="1" x14ac:dyDescent="0.25">
      <c r="A11" s="61"/>
      <c r="B11" s="71"/>
      <c r="C11" s="72"/>
      <c r="D11" s="73"/>
      <c r="E11" s="74"/>
      <c r="F11" s="143"/>
      <c r="G11" s="143"/>
      <c r="H11" s="143"/>
      <c r="I11" s="143"/>
      <c r="J11" s="143"/>
      <c r="K11" s="273"/>
      <c r="M11" s="273"/>
      <c r="N11" s="273"/>
      <c r="O11" s="273"/>
    </row>
    <row r="12" spans="1:19" s="66" customFormat="1" ht="15" customHeight="1" x14ac:dyDescent="0.25">
      <c r="A12" s="67">
        <v>10000</v>
      </c>
      <c r="B12" s="68" t="s">
        <v>296</v>
      </c>
      <c r="C12" s="69"/>
      <c r="D12" s="69"/>
      <c r="E12" s="70"/>
      <c r="F12" s="261">
        <f>SUM(F13,F18,F23,F34,F43,F65)</f>
        <v>1084448000</v>
      </c>
      <c r="G12" s="261">
        <f>SUM(G13,G18,G23,G34,G43,G65)</f>
        <v>0</v>
      </c>
      <c r="H12" s="261">
        <f t="shared" ref="H12" si="1">SUM(H13,H18,H23,H34,H43,H65)</f>
        <v>1084448000</v>
      </c>
      <c r="I12" s="261">
        <f t="shared" ref="I12:J12" si="2">SUM(I13,I18,I23,I34,I43,I65)</f>
        <v>243657000.47000003</v>
      </c>
      <c r="J12" s="261">
        <f t="shared" si="2"/>
        <v>242988758.76999998</v>
      </c>
      <c r="K12" s="274">
        <f>SUM(K13,K18,K23,K34,K43,K65)</f>
        <v>840790999.52999997</v>
      </c>
      <c r="M12" s="274">
        <f>I12-J12</f>
        <v>668241.70000004768</v>
      </c>
      <c r="N12" s="274"/>
      <c r="O12" s="274">
        <f>M12-N12</f>
        <v>668241.70000004768</v>
      </c>
      <c r="S12" s="297"/>
    </row>
    <row r="13" spans="1:19" s="66" customFormat="1" x14ac:dyDescent="0.25">
      <c r="A13" s="75"/>
      <c r="B13" s="179">
        <v>11000</v>
      </c>
      <c r="C13" s="180" t="s">
        <v>297</v>
      </c>
      <c r="D13" s="181"/>
      <c r="E13" s="182"/>
      <c r="F13" s="140">
        <f t="shared" ref="F13:H13" si="3">SUM(F14,F16)</f>
        <v>453184715</v>
      </c>
      <c r="G13" s="140">
        <f t="shared" si="3"/>
        <v>0</v>
      </c>
      <c r="H13" s="140">
        <f t="shared" si="3"/>
        <v>453184715</v>
      </c>
      <c r="I13" s="140">
        <f t="shared" ref="I13:J13" si="4">SUM(I14,I16)</f>
        <v>95361336.370000005</v>
      </c>
      <c r="J13" s="140">
        <f t="shared" si="4"/>
        <v>95361336.370000005</v>
      </c>
      <c r="K13" s="275">
        <f t="shared" ref="K13" si="5">SUM(K14,K16)</f>
        <v>357823378.63</v>
      </c>
      <c r="M13" s="263"/>
      <c r="N13" s="263"/>
      <c r="O13" s="263"/>
    </row>
    <row r="14" spans="1:19" s="66" customFormat="1" x14ac:dyDescent="0.25">
      <c r="A14" s="75"/>
      <c r="B14" s="76"/>
      <c r="C14" s="105">
        <v>11100</v>
      </c>
      <c r="D14" s="177" t="s">
        <v>298</v>
      </c>
      <c r="E14" s="178"/>
      <c r="F14" s="141">
        <f t="shared" ref="F14:K14" si="6">SUM(F15)</f>
        <v>136858029</v>
      </c>
      <c r="G14" s="141">
        <f t="shared" si="6"/>
        <v>0</v>
      </c>
      <c r="H14" s="141">
        <f t="shared" si="6"/>
        <v>136858029</v>
      </c>
      <c r="I14" s="141">
        <f t="shared" si="6"/>
        <v>25409409.309999999</v>
      </c>
      <c r="J14" s="141">
        <f t="shared" si="6"/>
        <v>25409409.309999999</v>
      </c>
      <c r="K14" s="276">
        <f t="shared" si="6"/>
        <v>111448619.69</v>
      </c>
      <c r="M14"/>
      <c r="N14"/>
      <c r="O14"/>
    </row>
    <row r="15" spans="1:19" s="66" customFormat="1" x14ac:dyDescent="0.25">
      <c r="A15" s="75"/>
      <c r="B15" s="77"/>
      <c r="C15" s="76"/>
      <c r="D15" s="78">
        <v>11101</v>
      </c>
      <c r="E15" s="79" t="s">
        <v>299</v>
      </c>
      <c r="F15" s="184">
        <v>136858029</v>
      </c>
      <c r="G15" s="184">
        <v>0</v>
      </c>
      <c r="H15" s="184">
        <f>F15+G15</f>
        <v>136858029</v>
      </c>
      <c r="I15" s="184">
        <v>25409409.309999999</v>
      </c>
      <c r="J15" s="184">
        <v>25409409.309999999</v>
      </c>
      <c r="K15" s="274">
        <f>H15-I15</f>
        <v>111448619.69</v>
      </c>
      <c r="M15" s="184">
        <f>I15-J15</f>
        <v>0</v>
      </c>
      <c r="N15" s="184"/>
      <c r="O15" s="184"/>
    </row>
    <row r="16" spans="1:19" s="66" customFormat="1" x14ac:dyDescent="0.25">
      <c r="A16" s="75"/>
      <c r="B16" s="76"/>
      <c r="C16" s="105">
        <v>11300</v>
      </c>
      <c r="D16" s="177" t="s">
        <v>300</v>
      </c>
      <c r="E16" s="178"/>
      <c r="F16" s="141">
        <f t="shared" ref="F16" si="7">SUM(F17)</f>
        <v>316326686</v>
      </c>
      <c r="G16" s="141">
        <f t="shared" ref="G16" si="8">SUM(G17)</f>
        <v>0</v>
      </c>
      <c r="H16" s="141">
        <f t="shared" ref="H16:K16" si="9">SUM(H17)</f>
        <v>316326686</v>
      </c>
      <c r="I16" s="141">
        <f t="shared" si="9"/>
        <v>69951927.060000002</v>
      </c>
      <c r="J16" s="141">
        <f t="shared" si="9"/>
        <v>69951927.060000002</v>
      </c>
      <c r="K16" s="276">
        <f t="shared" si="9"/>
        <v>246374758.94</v>
      </c>
      <c r="M16"/>
      <c r="N16"/>
      <c r="O16"/>
    </row>
    <row r="17" spans="1:15" s="66" customFormat="1" x14ac:dyDescent="0.25">
      <c r="A17" s="75"/>
      <c r="B17" s="77"/>
      <c r="C17" s="76"/>
      <c r="D17" s="78">
        <v>11301</v>
      </c>
      <c r="E17" s="79" t="s">
        <v>505</v>
      </c>
      <c r="F17" s="184">
        <v>316326686</v>
      </c>
      <c r="G17" s="184">
        <v>0</v>
      </c>
      <c r="H17" s="184">
        <f>F17+G17</f>
        <v>316326686</v>
      </c>
      <c r="I17" s="184">
        <v>69951927.060000002</v>
      </c>
      <c r="J17" s="184">
        <v>69951927.060000002</v>
      </c>
      <c r="K17" s="274">
        <f t="shared" ref="K17:K86" si="10">H17-I17</f>
        <v>246374758.94</v>
      </c>
      <c r="M17" s="184">
        <f>I17-J17</f>
        <v>0</v>
      </c>
      <c r="N17" s="184"/>
      <c r="O17" s="184"/>
    </row>
    <row r="18" spans="1:15" s="66" customFormat="1" x14ac:dyDescent="0.25">
      <c r="A18" s="75"/>
      <c r="B18" s="179">
        <v>12000</v>
      </c>
      <c r="C18" s="180" t="s">
        <v>301</v>
      </c>
      <c r="D18" s="181"/>
      <c r="E18" s="182"/>
      <c r="F18" s="140">
        <f>SUM(F19)</f>
        <v>3958346</v>
      </c>
      <c r="G18" s="140">
        <f t="shared" ref="G18" si="11">SUM(G19,G21)</f>
        <v>0</v>
      </c>
      <c r="H18" s="140">
        <f t="shared" ref="H18" si="12">SUM(H19,H21)</f>
        <v>3958346</v>
      </c>
      <c r="I18" s="140">
        <f t="shared" ref="I18" si="13">SUM(I19,I21)</f>
        <v>873711.43</v>
      </c>
      <c r="J18" s="140">
        <f t="shared" ref="J18" si="14">SUM(J19,J21)</f>
        <v>873711.43</v>
      </c>
      <c r="K18" s="275">
        <f t="shared" ref="K18" si="15">SUM(K19,K21)</f>
        <v>3084634.57</v>
      </c>
      <c r="M18"/>
      <c r="N18"/>
      <c r="O18"/>
    </row>
    <row r="19" spans="1:15" s="66" customFormat="1" x14ac:dyDescent="0.25">
      <c r="A19" s="75"/>
      <c r="B19" s="76"/>
      <c r="C19" s="105">
        <v>12200</v>
      </c>
      <c r="D19" s="177" t="s">
        <v>302</v>
      </c>
      <c r="E19" s="178"/>
      <c r="F19" s="141">
        <f t="shared" ref="F19" si="16">SUM(F20)</f>
        <v>3958346</v>
      </c>
      <c r="G19" s="141">
        <f t="shared" ref="G19" si="17">SUM(G20)</f>
        <v>0</v>
      </c>
      <c r="H19" s="141">
        <f t="shared" ref="H19:K19" si="18">SUM(H20)</f>
        <v>3958346</v>
      </c>
      <c r="I19" s="141">
        <f t="shared" si="18"/>
        <v>873711.43</v>
      </c>
      <c r="J19" s="141">
        <f t="shared" si="18"/>
        <v>873711.43</v>
      </c>
      <c r="K19" s="276">
        <f t="shared" si="18"/>
        <v>3084634.57</v>
      </c>
      <c r="M19"/>
      <c r="N19"/>
      <c r="O19"/>
    </row>
    <row r="20" spans="1:15" s="66" customFormat="1" x14ac:dyDescent="0.25">
      <c r="A20" s="75"/>
      <c r="B20" s="77"/>
      <c r="C20" s="76"/>
      <c r="D20" s="81">
        <v>12201</v>
      </c>
      <c r="E20" s="82" t="s">
        <v>506</v>
      </c>
      <c r="F20" s="184">
        <v>3958346</v>
      </c>
      <c r="G20" s="184">
        <v>0</v>
      </c>
      <c r="H20" s="184">
        <f>F20+G20</f>
        <v>3958346</v>
      </c>
      <c r="I20" s="184">
        <v>873711.43</v>
      </c>
      <c r="J20" s="184">
        <v>873711.43</v>
      </c>
      <c r="K20" s="274">
        <f t="shared" si="10"/>
        <v>3084634.57</v>
      </c>
      <c r="M20" s="184">
        <f>I20-J20</f>
        <v>0</v>
      </c>
      <c r="N20" s="184"/>
      <c r="O20" s="184"/>
    </row>
    <row r="21" spans="1:15" s="66" customFormat="1" hidden="1" x14ac:dyDescent="0.25">
      <c r="A21" s="75"/>
      <c r="B21" s="76"/>
      <c r="C21" s="105">
        <v>12300</v>
      </c>
      <c r="D21" s="177" t="s">
        <v>303</v>
      </c>
      <c r="E21" s="178"/>
      <c r="F21" s="141"/>
      <c r="G21" s="141">
        <f t="shared" ref="G21" si="19">SUM(G22)</f>
        <v>0</v>
      </c>
      <c r="H21" s="141">
        <f t="shared" ref="H21:K21" si="20">SUM(H22)</f>
        <v>0</v>
      </c>
      <c r="I21" s="141">
        <f t="shared" si="20"/>
        <v>0</v>
      </c>
      <c r="J21" s="141">
        <f t="shared" si="20"/>
        <v>0</v>
      </c>
      <c r="K21" s="276">
        <f t="shared" si="20"/>
        <v>0</v>
      </c>
      <c r="M21"/>
      <c r="N21"/>
      <c r="O21"/>
    </row>
    <row r="22" spans="1:15" s="66" customFormat="1" ht="30" hidden="1" x14ac:dyDescent="0.25">
      <c r="A22" s="75"/>
      <c r="B22" s="77"/>
      <c r="C22" s="76"/>
      <c r="D22" s="78">
        <v>12301</v>
      </c>
      <c r="E22" s="79" t="s">
        <v>304</v>
      </c>
      <c r="F22" s="184"/>
      <c r="G22" s="184"/>
      <c r="H22" s="184">
        <f>F22+G22</f>
        <v>0</v>
      </c>
      <c r="I22" s="184">
        <v>0</v>
      </c>
      <c r="J22" s="184">
        <v>0</v>
      </c>
      <c r="K22" s="274">
        <f t="shared" si="10"/>
        <v>0</v>
      </c>
      <c r="M22"/>
      <c r="N22"/>
      <c r="O22"/>
    </row>
    <row r="23" spans="1:15" s="66" customFormat="1" x14ac:dyDescent="0.25">
      <c r="A23" s="75"/>
      <c r="B23" s="179">
        <v>13000</v>
      </c>
      <c r="C23" s="180" t="s">
        <v>305</v>
      </c>
      <c r="D23" s="181"/>
      <c r="E23" s="182"/>
      <c r="F23" s="140">
        <f>SUM(F24,F27,F30,F32)</f>
        <v>323256373</v>
      </c>
      <c r="G23" s="140">
        <f t="shared" ref="G23" si="21">SUM(G24,G27,G30,G32)</f>
        <v>0</v>
      </c>
      <c r="H23" s="140">
        <f t="shared" ref="H23" si="22">SUM(H24,H27,H30,H32)</f>
        <v>323256373</v>
      </c>
      <c r="I23" s="140">
        <f t="shared" ref="I23" si="23">SUM(I24,I27,I30,I32)</f>
        <v>70017572.810000002</v>
      </c>
      <c r="J23" s="140">
        <f t="shared" ref="J23" si="24">SUM(J24,J27,J30,J32)</f>
        <v>69356356.890000001</v>
      </c>
      <c r="K23" s="275">
        <f t="shared" ref="K23" si="25">SUM(K24,K27,K30,K32)</f>
        <v>253238800.19</v>
      </c>
      <c r="M23"/>
      <c r="N23"/>
      <c r="O23"/>
    </row>
    <row r="24" spans="1:15" s="66" customFormat="1" x14ac:dyDescent="0.25">
      <c r="A24" s="75"/>
      <c r="B24" s="76"/>
      <c r="C24" s="105">
        <v>13100</v>
      </c>
      <c r="D24" s="177" t="s">
        <v>306</v>
      </c>
      <c r="E24" s="178"/>
      <c r="F24" s="141">
        <f>SUM(F25:F26)</f>
        <v>13969022</v>
      </c>
      <c r="G24" s="141">
        <f t="shared" ref="G24" si="26">SUM(G25:G26)</f>
        <v>0</v>
      </c>
      <c r="H24" s="141">
        <f t="shared" ref="H24" si="27">SUM(H25:H26)</f>
        <v>13969022</v>
      </c>
      <c r="I24" s="141">
        <f t="shared" ref="I24" si="28">SUM(I25:I26)</f>
        <v>9384150.6500000004</v>
      </c>
      <c r="J24" s="141">
        <f t="shared" ref="J24" si="29">SUM(J25:J26)</f>
        <v>8722934.7300000004</v>
      </c>
      <c r="K24" s="276">
        <f t="shared" ref="K24" si="30">SUM(K25:K26)</f>
        <v>4584871.3499999996</v>
      </c>
      <c r="M24"/>
      <c r="N24"/>
      <c r="O24"/>
    </row>
    <row r="25" spans="1:15" s="66" customFormat="1" ht="30" x14ac:dyDescent="0.25">
      <c r="A25" s="75"/>
      <c r="B25" s="77"/>
      <c r="C25" s="76"/>
      <c r="D25" s="78">
        <v>13101</v>
      </c>
      <c r="E25" s="79" t="s">
        <v>507</v>
      </c>
      <c r="F25" s="184">
        <v>3263607</v>
      </c>
      <c r="G25" s="184">
        <v>0</v>
      </c>
      <c r="H25" s="184">
        <f t="shared" ref="H25:H26" si="31">F25+G25</f>
        <v>3263607</v>
      </c>
      <c r="I25" s="184">
        <v>683268.92</v>
      </c>
      <c r="J25" s="184">
        <v>683268.92</v>
      </c>
      <c r="K25" s="274">
        <f t="shared" si="10"/>
        <v>2580338.08</v>
      </c>
      <c r="M25" s="184">
        <f>I25-J25</f>
        <v>0</v>
      </c>
      <c r="N25" s="184"/>
      <c r="O25" s="184"/>
    </row>
    <row r="26" spans="1:15" s="66" customFormat="1" x14ac:dyDescent="0.25">
      <c r="A26" s="75"/>
      <c r="B26" s="77"/>
      <c r="C26" s="76"/>
      <c r="D26" s="78">
        <v>13102</v>
      </c>
      <c r="E26" s="79" t="s">
        <v>508</v>
      </c>
      <c r="F26" s="184">
        <v>10705415</v>
      </c>
      <c r="G26" s="184">
        <v>0</v>
      </c>
      <c r="H26" s="184">
        <f t="shared" si="31"/>
        <v>10705415</v>
      </c>
      <c r="I26" s="184">
        <v>8700881.7300000004</v>
      </c>
      <c r="J26" s="184">
        <v>8039665.8099999996</v>
      </c>
      <c r="K26" s="274">
        <f t="shared" si="10"/>
        <v>2004533.2699999996</v>
      </c>
      <c r="M26" s="184">
        <f>I26-J26</f>
        <v>661215.92000000086</v>
      </c>
      <c r="N26" s="184"/>
      <c r="O26" s="184"/>
    </row>
    <row r="27" spans="1:15" s="66" customFormat="1" x14ac:dyDescent="0.25">
      <c r="A27" s="75"/>
      <c r="B27" s="76"/>
      <c r="C27" s="105">
        <v>13200</v>
      </c>
      <c r="D27" s="177" t="s">
        <v>307</v>
      </c>
      <c r="E27" s="178"/>
      <c r="F27" s="141">
        <f t="shared" ref="F27" si="32">SUM(F28:F29)</f>
        <v>139947159</v>
      </c>
      <c r="G27" s="141">
        <f t="shared" ref="G27" si="33">SUM(G28:G29)</f>
        <v>0</v>
      </c>
      <c r="H27" s="141">
        <f t="shared" ref="H27:K27" si="34">SUM(H28:H29)</f>
        <v>139947159</v>
      </c>
      <c r="I27" s="141">
        <f t="shared" si="34"/>
        <v>23779816.23</v>
      </c>
      <c r="J27" s="141">
        <f t="shared" ref="J27" si="35">SUM(J28:J29)</f>
        <v>23779816.23</v>
      </c>
      <c r="K27" s="276">
        <f t="shared" si="34"/>
        <v>116167342.77000001</v>
      </c>
      <c r="M27"/>
      <c r="N27"/>
      <c r="O27"/>
    </row>
    <row r="28" spans="1:15" s="66" customFormat="1" x14ac:dyDescent="0.25">
      <c r="A28" s="75"/>
      <c r="B28" s="77"/>
      <c r="C28" s="76"/>
      <c r="D28" s="78">
        <v>13202</v>
      </c>
      <c r="E28" s="79" t="s">
        <v>509</v>
      </c>
      <c r="F28" s="184">
        <v>35876924</v>
      </c>
      <c r="G28" s="184">
        <v>0</v>
      </c>
      <c r="H28" s="184">
        <f t="shared" ref="H28:H29" si="36">F28+G28</f>
        <v>35876924</v>
      </c>
      <c r="I28" s="184">
        <v>162754.57</v>
      </c>
      <c r="J28" s="184">
        <v>162754.57</v>
      </c>
      <c r="K28" s="274">
        <f t="shared" si="10"/>
        <v>35714169.43</v>
      </c>
      <c r="M28" s="184">
        <f>I28-J28</f>
        <v>0</v>
      </c>
      <c r="N28" s="184"/>
      <c r="O28" s="184"/>
    </row>
    <row r="29" spans="1:15" s="66" customFormat="1" x14ac:dyDescent="0.25">
      <c r="A29" s="75"/>
      <c r="B29" s="77"/>
      <c r="C29" s="76"/>
      <c r="D29" s="78">
        <v>13203</v>
      </c>
      <c r="E29" s="79" t="s">
        <v>555</v>
      </c>
      <c r="F29" s="184">
        <v>104070235</v>
      </c>
      <c r="G29" s="184">
        <v>0</v>
      </c>
      <c r="H29" s="184">
        <f t="shared" si="36"/>
        <v>104070235</v>
      </c>
      <c r="I29" s="184">
        <v>23617061.66</v>
      </c>
      <c r="J29" s="184">
        <v>23617061.66</v>
      </c>
      <c r="K29" s="274">
        <f t="shared" si="10"/>
        <v>80453173.340000004</v>
      </c>
      <c r="M29" s="184">
        <f>I29-J29</f>
        <v>0</v>
      </c>
      <c r="N29" s="184"/>
      <c r="O29" s="184"/>
    </row>
    <row r="30" spans="1:15" s="66" customFormat="1" x14ac:dyDescent="0.25">
      <c r="A30" s="75"/>
      <c r="B30" s="76"/>
      <c r="C30" s="105">
        <v>13300</v>
      </c>
      <c r="D30" s="177" t="s">
        <v>308</v>
      </c>
      <c r="E30" s="178"/>
      <c r="F30" s="141">
        <f t="shared" ref="F30" si="37">SUM(F31)</f>
        <v>1532554</v>
      </c>
      <c r="G30" s="141">
        <f t="shared" ref="G30" si="38">SUM(G31)</f>
        <v>0</v>
      </c>
      <c r="H30" s="141">
        <f t="shared" ref="H30:K30" si="39">SUM(H31)</f>
        <v>1532554</v>
      </c>
      <c r="I30" s="141">
        <f t="shared" si="39"/>
        <v>231960.49</v>
      </c>
      <c r="J30" s="141">
        <f t="shared" si="39"/>
        <v>231960.49</v>
      </c>
      <c r="K30" s="276">
        <f t="shared" si="39"/>
        <v>1300593.51</v>
      </c>
      <c r="M30"/>
      <c r="N30"/>
      <c r="O30"/>
    </row>
    <row r="31" spans="1:15" s="66" customFormat="1" x14ac:dyDescent="0.25">
      <c r="A31" s="75"/>
      <c r="B31" s="77"/>
      <c r="C31" s="76"/>
      <c r="D31" s="78">
        <v>13301</v>
      </c>
      <c r="E31" s="79" t="s">
        <v>510</v>
      </c>
      <c r="F31" s="184">
        <v>1532554</v>
      </c>
      <c r="G31" s="184">
        <v>0</v>
      </c>
      <c r="H31" s="184">
        <f>F31+G31</f>
        <v>1532554</v>
      </c>
      <c r="I31" s="184">
        <v>231960.49</v>
      </c>
      <c r="J31" s="184">
        <v>231960.49</v>
      </c>
      <c r="K31" s="274">
        <f t="shared" si="10"/>
        <v>1300593.51</v>
      </c>
      <c r="M31" s="184">
        <f>I31-J31</f>
        <v>0</v>
      </c>
      <c r="N31" s="184"/>
      <c r="O31" s="184"/>
    </row>
    <row r="32" spans="1:15" s="66" customFormat="1" x14ac:dyDescent="0.25">
      <c r="A32" s="75"/>
      <c r="B32" s="76"/>
      <c r="C32" s="105">
        <v>13400</v>
      </c>
      <c r="D32" s="177" t="s">
        <v>309</v>
      </c>
      <c r="E32" s="178"/>
      <c r="F32" s="141">
        <f t="shared" ref="F32" si="40">SUM(F33)</f>
        <v>167807638</v>
      </c>
      <c r="G32" s="141">
        <f t="shared" ref="G32" si="41">SUM(G33)</f>
        <v>0</v>
      </c>
      <c r="H32" s="141">
        <f t="shared" ref="H32:K32" si="42">SUM(H33)</f>
        <v>167807638</v>
      </c>
      <c r="I32" s="141">
        <f t="shared" si="42"/>
        <v>36621645.439999998</v>
      </c>
      <c r="J32" s="141">
        <f t="shared" si="42"/>
        <v>36621645.439999998</v>
      </c>
      <c r="K32" s="276">
        <f t="shared" si="42"/>
        <v>131185992.56</v>
      </c>
      <c r="M32"/>
      <c r="N32"/>
      <c r="O32"/>
    </row>
    <row r="33" spans="1:15" s="66" customFormat="1" x14ac:dyDescent="0.25">
      <c r="A33" s="75"/>
      <c r="B33" s="77"/>
      <c r="C33" s="76"/>
      <c r="D33" s="78">
        <v>13401</v>
      </c>
      <c r="E33" s="79" t="s">
        <v>309</v>
      </c>
      <c r="F33" s="184">
        <v>167807638</v>
      </c>
      <c r="G33" s="184">
        <v>0</v>
      </c>
      <c r="H33" s="184">
        <f>F33+G33</f>
        <v>167807638</v>
      </c>
      <c r="I33" s="184">
        <v>36621645.439999998</v>
      </c>
      <c r="J33" s="184">
        <v>36621645.439999998</v>
      </c>
      <c r="K33" s="274">
        <f t="shared" si="10"/>
        <v>131185992.56</v>
      </c>
      <c r="M33" s="184">
        <f>I33-J33</f>
        <v>0</v>
      </c>
      <c r="N33" s="184"/>
      <c r="O33" s="184"/>
    </row>
    <row r="34" spans="1:15" s="66" customFormat="1" x14ac:dyDescent="0.25">
      <c r="A34" s="75"/>
      <c r="B34" s="179">
        <v>14000</v>
      </c>
      <c r="C34" s="180" t="s">
        <v>310</v>
      </c>
      <c r="D34" s="181"/>
      <c r="E34" s="182"/>
      <c r="F34" s="140">
        <f t="shared" ref="F34" si="43">SUM(F35,F38)</f>
        <v>113969650</v>
      </c>
      <c r="G34" s="140">
        <f t="shared" ref="G34" si="44">SUM(G35,G38)</f>
        <v>0</v>
      </c>
      <c r="H34" s="140">
        <f t="shared" ref="H34:K34" si="45">SUM(H35,H38)</f>
        <v>113969650</v>
      </c>
      <c r="I34" s="140">
        <f t="shared" ref="I34" si="46">SUM(I35,I38)</f>
        <v>38466824.340000004</v>
      </c>
      <c r="J34" s="140">
        <f t="shared" ref="J34" si="47">SUM(J35,J38)</f>
        <v>38466824.340000004</v>
      </c>
      <c r="K34" s="275">
        <f t="shared" si="45"/>
        <v>75502825.659999996</v>
      </c>
      <c r="M34"/>
      <c r="N34"/>
      <c r="O34"/>
    </row>
    <row r="35" spans="1:15" s="66" customFormat="1" x14ac:dyDescent="0.25">
      <c r="A35" s="75"/>
      <c r="B35" s="76"/>
      <c r="C35" s="105">
        <v>14100</v>
      </c>
      <c r="D35" s="177" t="s">
        <v>311</v>
      </c>
      <c r="E35" s="178"/>
      <c r="F35" s="141">
        <f t="shared" ref="F35" si="48">SUM(F36:F37)</f>
        <v>96072250</v>
      </c>
      <c r="G35" s="141">
        <f t="shared" ref="G35" si="49">SUM(G36:G37)</f>
        <v>0</v>
      </c>
      <c r="H35" s="141">
        <f t="shared" ref="H35:K35" si="50">SUM(H36:H37)</f>
        <v>96072250</v>
      </c>
      <c r="I35" s="141">
        <f t="shared" ref="I35" si="51">SUM(I36:I37)</f>
        <v>23188053.609999999</v>
      </c>
      <c r="J35" s="141">
        <f t="shared" ref="J35" si="52">SUM(J36:J37)</f>
        <v>23188053.609999999</v>
      </c>
      <c r="K35" s="276">
        <f t="shared" si="50"/>
        <v>72884196.390000001</v>
      </c>
      <c r="M35"/>
      <c r="N35"/>
      <c r="O35"/>
    </row>
    <row r="36" spans="1:15" s="66" customFormat="1" ht="30" x14ac:dyDescent="0.25">
      <c r="A36" s="75"/>
      <c r="B36" s="77"/>
      <c r="C36" s="76"/>
      <c r="D36" s="78">
        <v>14101</v>
      </c>
      <c r="E36" s="79" t="s">
        <v>511</v>
      </c>
      <c r="F36" s="184">
        <v>47144660</v>
      </c>
      <c r="G36" s="184">
        <v>0</v>
      </c>
      <c r="H36" s="184">
        <f t="shared" ref="H36:H37" si="53">F36+G36</f>
        <v>47144660</v>
      </c>
      <c r="I36" s="184">
        <v>11126329.359999999</v>
      </c>
      <c r="J36" s="184">
        <v>11126329.359999999</v>
      </c>
      <c r="K36" s="274">
        <f t="shared" si="10"/>
        <v>36018330.640000001</v>
      </c>
      <c r="M36" s="184">
        <f>I36-J36</f>
        <v>0</v>
      </c>
      <c r="N36" s="184"/>
      <c r="O36" s="184"/>
    </row>
    <row r="37" spans="1:15" s="66" customFormat="1" ht="30" x14ac:dyDescent="0.25">
      <c r="A37" s="75"/>
      <c r="B37" s="77"/>
      <c r="C37" s="76"/>
      <c r="D37" s="78">
        <v>14102</v>
      </c>
      <c r="E37" s="79" t="s">
        <v>512</v>
      </c>
      <c r="F37" s="184">
        <v>48927590</v>
      </c>
      <c r="G37" s="184">
        <v>0</v>
      </c>
      <c r="H37" s="184">
        <f t="shared" si="53"/>
        <v>48927590</v>
      </c>
      <c r="I37" s="184">
        <v>12061724.25</v>
      </c>
      <c r="J37" s="184">
        <v>12061724.25</v>
      </c>
      <c r="K37" s="274">
        <f t="shared" si="10"/>
        <v>36865865.75</v>
      </c>
      <c r="M37" s="184">
        <f>I37-J37</f>
        <v>0</v>
      </c>
      <c r="N37" s="184"/>
      <c r="O37" s="184"/>
    </row>
    <row r="38" spans="1:15" s="66" customFormat="1" x14ac:dyDescent="0.25">
      <c r="A38" s="75"/>
      <c r="B38" s="76"/>
      <c r="C38" s="105">
        <v>14400</v>
      </c>
      <c r="D38" s="177" t="s">
        <v>312</v>
      </c>
      <c r="E38" s="178"/>
      <c r="F38" s="141">
        <f>SUM(F39:F42)</f>
        <v>17897400</v>
      </c>
      <c r="G38" s="141">
        <f t="shared" ref="G38" si="54">SUM(G39:G42)</f>
        <v>0</v>
      </c>
      <c r="H38" s="141">
        <f t="shared" ref="H38:K38" si="55">SUM(H39:H42)</f>
        <v>17897400</v>
      </c>
      <c r="I38" s="141">
        <f t="shared" si="55"/>
        <v>15278770.73</v>
      </c>
      <c r="J38" s="141">
        <f t="shared" ref="J38" si="56">SUM(J39:J42)</f>
        <v>15278770.73</v>
      </c>
      <c r="K38" s="276">
        <f t="shared" si="55"/>
        <v>2618629.2700000005</v>
      </c>
      <c r="M38"/>
      <c r="N38"/>
      <c r="O38"/>
    </row>
    <row r="39" spans="1:15" s="66" customFormat="1" x14ac:dyDescent="0.25">
      <c r="A39" s="75"/>
      <c r="B39" s="77"/>
      <c r="C39" s="76"/>
      <c r="D39" s="78">
        <v>14401</v>
      </c>
      <c r="E39" s="79" t="s">
        <v>513</v>
      </c>
      <c r="F39" s="184">
        <v>1237400</v>
      </c>
      <c r="G39" s="184">
        <v>0</v>
      </c>
      <c r="H39" s="184">
        <f t="shared" ref="H39:H42" si="57">F39+G39</f>
        <v>1237400</v>
      </c>
      <c r="I39" s="184">
        <v>647298.4</v>
      </c>
      <c r="J39" s="184">
        <v>647298.4</v>
      </c>
      <c r="K39" s="274">
        <f t="shared" si="10"/>
        <v>590101.6</v>
      </c>
      <c r="M39" s="184">
        <f>I39-J39</f>
        <v>0</v>
      </c>
      <c r="N39" s="184"/>
      <c r="O39" s="184"/>
    </row>
    <row r="40" spans="1:15" s="66" customFormat="1" ht="30" x14ac:dyDescent="0.25">
      <c r="A40" s="75"/>
      <c r="B40" s="77"/>
      <c r="C40" s="76"/>
      <c r="D40" s="78">
        <v>14410</v>
      </c>
      <c r="E40" s="79" t="s">
        <v>313</v>
      </c>
      <c r="F40" s="184">
        <v>1360000</v>
      </c>
      <c r="G40" s="184">
        <v>0</v>
      </c>
      <c r="H40" s="184">
        <f t="shared" si="57"/>
        <v>1360000</v>
      </c>
      <c r="I40" s="184">
        <v>843831.06</v>
      </c>
      <c r="J40" s="184">
        <v>843831.06</v>
      </c>
      <c r="K40" s="274">
        <f t="shared" si="10"/>
        <v>516168.93999999994</v>
      </c>
      <c r="M40" s="184">
        <f>I40-J40</f>
        <v>0</v>
      </c>
      <c r="N40" s="184"/>
      <c r="O40" s="184"/>
    </row>
    <row r="41" spans="1:15" s="66" customFormat="1" ht="30" hidden="1" x14ac:dyDescent="0.25">
      <c r="A41" s="75"/>
      <c r="B41" s="77"/>
      <c r="C41" s="76"/>
      <c r="D41" s="78">
        <v>14411</v>
      </c>
      <c r="E41" s="79" t="s">
        <v>514</v>
      </c>
      <c r="F41" s="184"/>
      <c r="G41" s="184"/>
      <c r="H41" s="184">
        <f t="shared" si="57"/>
        <v>0</v>
      </c>
      <c r="I41" s="184"/>
      <c r="J41" s="184"/>
      <c r="K41" s="274">
        <f t="shared" si="10"/>
        <v>0</v>
      </c>
      <c r="M41" s="184">
        <f>I41-J41</f>
        <v>0</v>
      </c>
      <c r="N41" s="184"/>
      <c r="O41" s="184"/>
    </row>
    <row r="42" spans="1:15" s="66" customFormat="1" ht="30" x14ac:dyDescent="0.25">
      <c r="A42" s="75"/>
      <c r="B42" s="77"/>
      <c r="C42" s="76"/>
      <c r="D42" s="78">
        <v>14412</v>
      </c>
      <c r="E42" s="79" t="s">
        <v>515</v>
      </c>
      <c r="F42" s="184">
        <v>15300000</v>
      </c>
      <c r="G42" s="184">
        <v>0</v>
      </c>
      <c r="H42" s="184">
        <f t="shared" si="57"/>
        <v>15300000</v>
      </c>
      <c r="I42" s="184">
        <v>13787641.27</v>
      </c>
      <c r="J42" s="184">
        <v>13787641.27</v>
      </c>
      <c r="K42" s="274">
        <f t="shared" si="10"/>
        <v>1512358.7300000004</v>
      </c>
      <c r="M42" s="184">
        <f>I42-J42</f>
        <v>0</v>
      </c>
      <c r="N42" s="184"/>
      <c r="O42" s="184"/>
    </row>
    <row r="43" spans="1:15" s="66" customFormat="1" x14ac:dyDescent="0.25">
      <c r="A43" s="75"/>
      <c r="B43" s="179">
        <v>15000</v>
      </c>
      <c r="C43" s="180" t="s">
        <v>314</v>
      </c>
      <c r="D43" s="181"/>
      <c r="E43" s="182"/>
      <c r="F43" s="140">
        <f>SUM(F46,F48,F58)</f>
        <v>175636470</v>
      </c>
      <c r="G43" s="140">
        <f t="shared" ref="G43" si="58">SUM(G44,G46,G48,G56,G58)</f>
        <v>0</v>
      </c>
      <c r="H43" s="140">
        <f t="shared" ref="H43:K43" si="59">SUM(H44,H46,H48,H56,H58)</f>
        <v>175636470</v>
      </c>
      <c r="I43" s="140">
        <f t="shared" ref="I43:J43" si="60">SUM(I44,I46,I48,I56,I58)</f>
        <v>36527455.519999996</v>
      </c>
      <c r="J43" s="140">
        <f t="shared" si="60"/>
        <v>36520429.739999995</v>
      </c>
      <c r="K43" s="275">
        <f t="shared" si="59"/>
        <v>139109014.47999999</v>
      </c>
      <c r="M43"/>
      <c r="N43"/>
      <c r="O43"/>
    </row>
    <row r="44" spans="1:15" s="66" customFormat="1" hidden="1" x14ac:dyDescent="0.25">
      <c r="A44" s="75"/>
      <c r="B44" s="76"/>
      <c r="C44" s="105">
        <v>15200</v>
      </c>
      <c r="D44" s="177" t="s">
        <v>315</v>
      </c>
      <c r="E44" s="178"/>
      <c r="F44" s="141"/>
      <c r="G44" s="141">
        <f t="shared" ref="G44" si="61">SUM(G45)</f>
        <v>0</v>
      </c>
      <c r="H44" s="141">
        <f t="shared" ref="H44:K44" si="62">SUM(H45)</f>
        <v>0</v>
      </c>
      <c r="I44" s="141">
        <f t="shared" si="62"/>
        <v>0</v>
      </c>
      <c r="J44" s="141">
        <f t="shared" si="62"/>
        <v>0</v>
      </c>
      <c r="K44" s="276">
        <f t="shared" si="62"/>
        <v>0</v>
      </c>
      <c r="M44"/>
      <c r="N44"/>
      <c r="O44"/>
    </row>
    <row r="45" spans="1:15" s="66" customFormat="1" hidden="1" x14ac:dyDescent="0.25">
      <c r="A45" s="75"/>
      <c r="B45" s="77"/>
      <c r="C45" s="76"/>
      <c r="D45" s="78">
        <v>15201</v>
      </c>
      <c r="E45" s="79" t="s">
        <v>315</v>
      </c>
      <c r="F45" s="184"/>
      <c r="G45" s="184"/>
      <c r="H45" s="184">
        <f>F45+G45</f>
        <v>0</v>
      </c>
      <c r="I45" s="184">
        <f t="shared" ref="I45:J45" si="63">G45+H45</f>
        <v>0</v>
      </c>
      <c r="J45" s="184">
        <f t="shared" si="63"/>
        <v>0</v>
      </c>
      <c r="K45" s="274">
        <f t="shared" si="10"/>
        <v>0</v>
      </c>
      <c r="M45"/>
      <c r="N45"/>
      <c r="O45"/>
    </row>
    <row r="46" spans="1:15" s="66" customFormat="1" x14ac:dyDescent="0.25">
      <c r="A46" s="75"/>
      <c r="B46" s="76"/>
      <c r="C46" s="105">
        <v>15300</v>
      </c>
      <c r="D46" s="177" t="s">
        <v>316</v>
      </c>
      <c r="E46" s="178"/>
      <c r="F46" s="141">
        <f t="shared" ref="F46" si="64">SUM(F47)</f>
        <v>600000</v>
      </c>
      <c r="G46" s="141">
        <f t="shared" ref="G46" si="65">SUM(G47)</f>
        <v>0</v>
      </c>
      <c r="H46" s="141">
        <f t="shared" ref="H46:K46" si="66">SUM(H47)</f>
        <v>600000</v>
      </c>
      <c r="I46" s="141">
        <f t="shared" si="66"/>
        <v>138587.96</v>
      </c>
      <c r="J46" s="141">
        <f t="shared" si="66"/>
        <v>138587.96</v>
      </c>
      <c r="K46" s="276">
        <f t="shared" si="66"/>
        <v>461412.04000000004</v>
      </c>
      <c r="M46"/>
      <c r="N46"/>
      <c r="O46"/>
    </row>
    <row r="47" spans="1:15" s="66" customFormat="1" ht="30" x14ac:dyDescent="0.25">
      <c r="A47" s="75"/>
      <c r="B47" s="77"/>
      <c r="C47" s="76"/>
      <c r="D47" s="78">
        <v>15302</v>
      </c>
      <c r="E47" s="79" t="s">
        <v>516</v>
      </c>
      <c r="F47" s="184">
        <v>600000</v>
      </c>
      <c r="G47" s="184">
        <v>0</v>
      </c>
      <c r="H47" s="184">
        <f>F47+G47</f>
        <v>600000</v>
      </c>
      <c r="I47" s="184">
        <v>138587.96</v>
      </c>
      <c r="J47" s="184">
        <v>138587.96</v>
      </c>
      <c r="K47" s="274">
        <f t="shared" si="10"/>
        <v>461412.04000000004</v>
      </c>
      <c r="M47" s="184">
        <f>I47-J47</f>
        <v>0</v>
      </c>
      <c r="N47" s="184"/>
      <c r="O47" s="184"/>
    </row>
    <row r="48" spans="1:15" s="66" customFormat="1" x14ac:dyDescent="0.25">
      <c r="A48" s="75"/>
      <c r="B48" s="76"/>
      <c r="C48" s="105">
        <v>15400</v>
      </c>
      <c r="D48" s="177" t="s">
        <v>317</v>
      </c>
      <c r="E48" s="178"/>
      <c r="F48" s="141">
        <f t="shared" ref="F48" si="67">SUM(F49:F55)</f>
        <v>168896470</v>
      </c>
      <c r="G48" s="141">
        <f t="shared" ref="G48" si="68">SUM(G49:G55)</f>
        <v>0</v>
      </c>
      <c r="H48" s="141">
        <f t="shared" ref="H48:K48" si="69">SUM(H49:H55)</f>
        <v>168896470</v>
      </c>
      <c r="I48" s="141">
        <f t="shared" si="69"/>
        <v>35746442.589999996</v>
      </c>
      <c r="J48" s="141">
        <f t="shared" ref="J48" si="70">SUM(J49:J55)</f>
        <v>35746442.589999996</v>
      </c>
      <c r="K48" s="276">
        <f t="shared" si="69"/>
        <v>133150027.41</v>
      </c>
      <c r="M48"/>
      <c r="N48"/>
      <c r="O48"/>
    </row>
    <row r="49" spans="1:15" s="66" customFormat="1" x14ac:dyDescent="0.25">
      <c r="A49" s="75"/>
      <c r="B49" s="77"/>
      <c r="C49" s="76"/>
      <c r="D49" s="78">
        <v>15401</v>
      </c>
      <c r="E49" s="79" t="s">
        <v>517</v>
      </c>
      <c r="F49" s="184">
        <v>35280903</v>
      </c>
      <c r="G49" s="184">
        <v>0</v>
      </c>
      <c r="H49" s="184">
        <f t="shared" ref="H49:H55" si="71">F49+G49</f>
        <v>35280903</v>
      </c>
      <c r="I49" s="184">
        <v>8344072.4299999997</v>
      </c>
      <c r="J49" s="184">
        <v>8344072.4299999997</v>
      </c>
      <c r="K49" s="274">
        <f t="shared" si="10"/>
        <v>26936830.57</v>
      </c>
      <c r="M49" s="184">
        <f t="shared" ref="M49:M55" si="72">I49-J49</f>
        <v>0</v>
      </c>
      <c r="N49" s="184"/>
      <c r="O49" s="184"/>
    </row>
    <row r="50" spans="1:15" s="66" customFormat="1" x14ac:dyDescent="0.25">
      <c r="A50" s="75"/>
      <c r="B50" s="77"/>
      <c r="C50" s="76"/>
      <c r="D50" s="78">
        <v>15402</v>
      </c>
      <c r="E50" s="79" t="s">
        <v>518</v>
      </c>
      <c r="F50" s="184">
        <v>19463707</v>
      </c>
      <c r="G50" s="184">
        <v>0</v>
      </c>
      <c r="H50" s="184">
        <f t="shared" si="71"/>
        <v>19463707</v>
      </c>
      <c r="I50" s="184">
        <v>4542249.5599999996</v>
      </c>
      <c r="J50" s="184">
        <v>4542249.5599999996</v>
      </c>
      <c r="K50" s="274">
        <f t="shared" si="10"/>
        <v>14921457.440000001</v>
      </c>
      <c r="M50" s="184">
        <f t="shared" si="72"/>
        <v>0</v>
      </c>
      <c r="N50" s="184"/>
      <c r="O50" s="184"/>
    </row>
    <row r="51" spans="1:15" s="66" customFormat="1" x14ac:dyDescent="0.25">
      <c r="A51" s="75"/>
      <c r="B51" s="77"/>
      <c r="C51" s="76"/>
      <c r="D51" s="78">
        <v>15403</v>
      </c>
      <c r="E51" s="79" t="s">
        <v>556</v>
      </c>
      <c r="F51" s="184">
        <v>71878612</v>
      </c>
      <c r="G51" s="184">
        <v>0</v>
      </c>
      <c r="H51" s="184">
        <f t="shared" si="71"/>
        <v>71878612</v>
      </c>
      <c r="I51" s="184">
        <v>17451222.390000001</v>
      </c>
      <c r="J51" s="184">
        <v>17451222.390000001</v>
      </c>
      <c r="K51" s="274">
        <f t="shared" si="10"/>
        <v>54427389.609999999</v>
      </c>
      <c r="M51" s="184">
        <f t="shared" si="72"/>
        <v>0</v>
      </c>
      <c r="N51" s="184"/>
      <c r="O51" s="184"/>
    </row>
    <row r="52" spans="1:15" s="66" customFormat="1" x14ac:dyDescent="0.25">
      <c r="A52" s="75"/>
      <c r="B52" s="77"/>
      <c r="C52" s="76"/>
      <c r="D52" s="78">
        <v>15404</v>
      </c>
      <c r="E52" s="79" t="s">
        <v>519</v>
      </c>
      <c r="F52" s="184">
        <v>16843689</v>
      </c>
      <c r="G52" s="184">
        <v>0</v>
      </c>
      <c r="H52" s="184">
        <f t="shared" si="71"/>
        <v>16843689</v>
      </c>
      <c r="I52" s="184">
        <v>361444.45</v>
      </c>
      <c r="J52" s="184">
        <v>361444.45</v>
      </c>
      <c r="K52" s="274">
        <f t="shared" si="10"/>
        <v>16482244.550000001</v>
      </c>
      <c r="M52" s="184">
        <f t="shared" si="72"/>
        <v>0</v>
      </c>
      <c r="N52" s="184"/>
      <c r="O52" s="184"/>
    </row>
    <row r="53" spans="1:15" s="66" customFormat="1" x14ac:dyDescent="0.25">
      <c r="A53" s="75"/>
      <c r="B53" s="77"/>
      <c r="C53" s="76"/>
      <c r="D53" s="78">
        <v>15405</v>
      </c>
      <c r="E53" s="79" t="s">
        <v>520</v>
      </c>
      <c r="F53" s="184">
        <v>5906511</v>
      </c>
      <c r="G53" s="184">
        <v>0</v>
      </c>
      <c r="H53" s="184">
        <f t="shared" si="71"/>
        <v>5906511</v>
      </c>
      <c r="I53" s="184">
        <v>1580485.56</v>
      </c>
      <c r="J53" s="184">
        <v>1580485.56</v>
      </c>
      <c r="K53" s="274">
        <f t="shared" si="10"/>
        <v>4326025.4399999995</v>
      </c>
      <c r="M53" s="184">
        <f t="shared" si="72"/>
        <v>0</v>
      </c>
      <c r="N53" s="184"/>
      <c r="O53" s="184"/>
    </row>
    <row r="54" spans="1:15" s="66" customFormat="1" x14ac:dyDescent="0.25">
      <c r="A54" s="75"/>
      <c r="B54" s="77"/>
      <c r="C54" s="76"/>
      <c r="D54" s="78">
        <v>15406</v>
      </c>
      <c r="E54" s="79" t="s">
        <v>521</v>
      </c>
      <c r="F54" s="184">
        <v>13674691</v>
      </c>
      <c r="G54" s="184">
        <v>0</v>
      </c>
      <c r="H54" s="184">
        <f t="shared" si="71"/>
        <v>13674691</v>
      </c>
      <c r="I54" s="184">
        <v>3316561.15</v>
      </c>
      <c r="J54" s="184">
        <v>3316561.15</v>
      </c>
      <c r="K54" s="274">
        <f t="shared" si="10"/>
        <v>10358129.85</v>
      </c>
      <c r="M54" s="184">
        <f t="shared" si="72"/>
        <v>0</v>
      </c>
      <c r="N54" s="184"/>
      <c r="O54" s="184"/>
    </row>
    <row r="55" spans="1:15" s="66" customFormat="1" x14ac:dyDescent="0.25">
      <c r="A55" s="75"/>
      <c r="B55" s="77"/>
      <c r="C55" s="76"/>
      <c r="D55" s="78">
        <v>15412</v>
      </c>
      <c r="E55" s="79" t="s">
        <v>522</v>
      </c>
      <c r="F55" s="184">
        <v>5848357</v>
      </c>
      <c r="G55" s="184">
        <v>0</v>
      </c>
      <c r="H55" s="184">
        <f t="shared" si="71"/>
        <v>5848357</v>
      </c>
      <c r="I55" s="184">
        <v>150407.04999999999</v>
      </c>
      <c r="J55" s="184">
        <v>150407.04999999999</v>
      </c>
      <c r="K55" s="274">
        <f t="shared" si="10"/>
        <v>5697949.9500000002</v>
      </c>
      <c r="M55" s="184">
        <f t="shared" si="72"/>
        <v>0</v>
      </c>
      <c r="N55" s="184"/>
      <c r="O55" s="184"/>
    </row>
    <row r="56" spans="1:15" s="66" customFormat="1" hidden="1" x14ac:dyDescent="0.25">
      <c r="A56" s="75"/>
      <c r="B56" s="76"/>
      <c r="C56" s="105">
        <v>15500</v>
      </c>
      <c r="D56" s="177" t="s">
        <v>318</v>
      </c>
      <c r="E56" s="178"/>
      <c r="F56" s="141"/>
      <c r="G56" s="141">
        <f t="shared" ref="G56" si="73">SUM(G57)</f>
        <v>0</v>
      </c>
      <c r="H56" s="141">
        <f t="shared" ref="H56:K56" si="74">SUM(H57)</f>
        <v>0</v>
      </c>
      <c r="I56" s="141"/>
      <c r="J56" s="141"/>
      <c r="K56" s="276">
        <f t="shared" si="74"/>
        <v>0</v>
      </c>
      <c r="M56"/>
      <c r="N56"/>
      <c r="O56"/>
    </row>
    <row r="57" spans="1:15" s="66" customFormat="1" hidden="1" x14ac:dyDescent="0.25">
      <c r="A57" s="75"/>
      <c r="B57" s="77"/>
      <c r="C57" s="76"/>
      <c r="D57" s="78">
        <v>15501</v>
      </c>
      <c r="E57" s="79" t="s">
        <v>319</v>
      </c>
      <c r="F57" s="184"/>
      <c r="G57" s="184"/>
      <c r="H57" s="184">
        <f t="shared" ref="H57" si="75">F57+G57</f>
        <v>0</v>
      </c>
      <c r="I57" s="184">
        <v>0</v>
      </c>
      <c r="J57" s="184">
        <v>0</v>
      </c>
      <c r="K57" s="274">
        <f t="shared" si="10"/>
        <v>0</v>
      </c>
      <c r="M57"/>
      <c r="N57"/>
      <c r="O57"/>
    </row>
    <row r="58" spans="1:15" s="66" customFormat="1" x14ac:dyDescent="0.25">
      <c r="A58" s="75"/>
      <c r="B58" s="76"/>
      <c r="C58" s="105">
        <v>15900</v>
      </c>
      <c r="D58" s="177" t="s">
        <v>314</v>
      </c>
      <c r="E58" s="178"/>
      <c r="F58" s="141">
        <f>SUM(F60:F60)</f>
        <v>6140000</v>
      </c>
      <c r="G58" s="141">
        <f t="shared" ref="G58" si="76">SUM(G59:G61)</f>
        <v>0</v>
      </c>
      <c r="H58" s="141">
        <f t="shared" ref="H58:K58" si="77">SUM(H59:H61)</f>
        <v>6140000</v>
      </c>
      <c r="I58" s="141">
        <f t="shared" si="77"/>
        <v>642424.97</v>
      </c>
      <c r="J58" s="141">
        <f t="shared" ref="J58" si="78">SUM(J59:J61)</f>
        <v>635399.18999999994</v>
      </c>
      <c r="K58" s="276">
        <f t="shared" si="77"/>
        <v>5497575.0300000003</v>
      </c>
      <c r="M58"/>
      <c r="N58"/>
      <c r="O58"/>
    </row>
    <row r="59" spans="1:15" s="66" customFormat="1" hidden="1" x14ac:dyDescent="0.25">
      <c r="A59" s="75"/>
      <c r="B59" s="77"/>
      <c r="C59" s="76"/>
      <c r="D59" s="237">
        <v>15901</v>
      </c>
      <c r="E59" s="236" t="s">
        <v>539</v>
      </c>
      <c r="F59" s="184"/>
      <c r="G59" s="184"/>
      <c r="H59" s="184">
        <f t="shared" ref="H59" si="79">F59+G59</f>
        <v>0</v>
      </c>
      <c r="I59" s="184">
        <v>0</v>
      </c>
      <c r="J59" s="184">
        <v>0</v>
      </c>
      <c r="K59" s="274">
        <f t="shared" si="10"/>
        <v>0</v>
      </c>
      <c r="M59"/>
      <c r="N59"/>
      <c r="O59"/>
    </row>
    <row r="60" spans="1:15" s="66" customFormat="1" ht="30" customHeight="1" x14ac:dyDescent="0.25">
      <c r="A60" s="75"/>
      <c r="B60" s="77"/>
      <c r="C60" s="76"/>
      <c r="D60" s="78">
        <v>15913</v>
      </c>
      <c r="E60" s="79" t="s">
        <v>320</v>
      </c>
      <c r="F60" s="184">
        <v>6140000</v>
      </c>
      <c r="G60" s="184">
        <v>0</v>
      </c>
      <c r="H60" s="184">
        <f>F60+G60</f>
        <v>6140000</v>
      </c>
      <c r="I60" s="184">
        <v>642424.97</v>
      </c>
      <c r="J60" s="184">
        <v>635399.18999999994</v>
      </c>
      <c r="K60" s="274">
        <f t="shared" si="10"/>
        <v>5497575.0300000003</v>
      </c>
      <c r="M60" s="184">
        <f>I60-J60</f>
        <v>7025.7800000000279</v>
      </c>
      <c r="N60" s="184"/>
      <c r="O60" s="184"/>
    </row>
    <row r="61" spans="1:15" s="66" customFormat="1" ht="15" hidden="1" customHeight="1" x14ac:dyDescent="0.25">
      <c r="A61" s="75"/>
      <c r="B61" s="77"/>
      <c r="C61" s="76"/>
      <c r="D61" s="78">
        <v>15914</v>
      </c>
      <c r="E61" s="79" t="s">
        <v>321</v>
      </c>
      <c r="F61" s="184"/>
      <c r="G61" s="184"/>
      <c r="H61" s="184"/>
      <c r="I61" s="184"/>
      <c r="J61" s="184"/>
      <c r="K61" s="274">
        <f t="shared" si="10"/>
        <v>0</v>
      </c>
      <c r="M61"/>
      <c r="N61"/>
      <c r="O61"/>
    </row>
    <row r="62" spans="1:15" s="66" customFormat="1" ht="15" hidden="1" customHeight="1" x14ac:dyDescent="0.25">
      <c r="A62" s="75"/>
      <c r="B62" s="179">
        <v>16000</v>
      </c>
      <c r="C62" s="180" t="s">
        <v>143</v>
      </c>
      <c r="D62" s="181"/>
      <c r="E62" s="182"/>
      <c r="F62" s="184"/>
      <c r="G62" s="184"/>
      <c r="H62" s="184"/>
      <c r="I62" s="184"/>
      <c r="J62" s="184"/>
      <c r="K62" s="274"/>
      <c r="M62"/>
      <c r="N62"/>
      <c r="O62"/>
    </row>
    <row r="63" spans="1:15" s="66" customFormat="1" ht="15" hidden="1" customHeight="1" x14ac:dyDescent="0.25">
      <c r="A63" s="75"/>
      <c r="B63" s="76"/>
      <c r="C63" s="105">
        <v>16100</v>
      </c>
      <c r="D63" s="177" t="s">
        <v>571</v>
      </c>
      <c r="E63" s="178"/>
      <c r="F63" s="184"/>
      <c r="G63" s="184"/>
      <c r="H63" s="184"/>
      <c r="I63" s="184"/>
      <c r="J63" s="184"/>
      <c r="K63" s="274"/>
      <c r="M63"/>
      <c r="N63"/>
      <c r="O63"/>
    </row>
    <row r="64" spans="1:15" s="66" customFormat="1" ht="30" hidden="1" customHeight="1" x14ac:dyDescent="0.25">
      <c r="A64" s="75"/>
      <c r="B64" s="77"/>
      <c r="C64" s="76"/>
      <c r="D64" s="78">
        <v>16101</v>
      </c>
      <c r="E64" s="79" t="s">
        <v>572</v>
      </c>
      <c r="F64" s="184"/>
      <c r="G64" s="184"/>
      <c r="H64" s="184"/>
      <c r="I64" s="184"/>
      <c r="J64" s="184"/>
      <c r="K64" s="274"/>
      <c r="M64"/>
      <c r="N64"/>
      <c r="O64"/>
    </row>
    <row r="65" spans="1:15" s="66" customFormat="1" x14ac:dyDescent="0.25">
      <c r="A65" s="75"/>
      <c r="B65" s="179">
        <v>17000</v>
      </c>
      <c r="C65" s="180" t="s">
        <v>322</v>
      </c>
      <c r="D65" s="181"/>
      <c r="E65" s="182"/>
      <c r="F65" s="140">
        <f t="shared" ref="F65:G66" si="80">SUM(F66)</f>
        <v>14442446</v>
      </c>
      <c r="G65" s="140">
        <f t="shared" si="80"/>
        <v>0</v>
      </c>
      <c r="H65" s="140">
        <f t="shared" ref="H65:K66" si="81">SUM(H66)</f>
        <v>14442446</v>
      </c>
      <c r="I65" s="140">
        <f t="shared" si="81"/>
        <v>2410100</v>
      </c>
      <c r="J65" s="140">
        <f t="shared" si="81"/>
        <v>2410100</v>
      </c>
      <c r="K65" s="275">
        <f t="shared" si="81"/>
        <v>12032346</v>
      </c>
      <c r="M65"/>
      <c r="N65"/>
      <c r="O65"/>
    </row>
    <row r="66" spans="1:15" s="66" customFormat="1" x14ac:dyDescent="0.25">
      <c r="A66" s="75"/>
      <c r="B66" s="76"/>
      <c r="C66" s="105">
        <v>17100</v>
      </c>
      <c r="D66" s="177" t="s">
        <v>323</v>
      </c>
      <c r="E66" s="178"/>
      <c r="F66" s="141">
        <f t="shared" ref="F66" si="82">SUM(F67)</f>
        <v>14442446</v>
      </c>
      <c r="G66" s="141">
        <f t="shared" si="80"/>
        <v>0</v>
      </c>
      <c r="H66" s="141">
        <f t="shared" si="81"/>
        <v>14442446</v>
      </c>
      <c r="I66" s="141">
        <f t="shared" si="81"/>
        <v>2410100</v>
      </c>
      <c r="J66" s="141">
        <f t="shared" si="81"/>
        <v>2410100</v>
      </c>
      <c r="K66" s="276">
        <f t="shared" si="81"/>
        <v>12032346</v>
      </c>
      <c r="M66"/>
      <c r="N66"/>
      <c r="O66"/>
    </row>
    <row r="67" spans="1:15" s="66" customFormat="1" x14ac:dyDescent="0.25">
      <c r="A67" s="75"/>
      <c r="B67" s="77"/>
      <c r="C67" s="76"/>
      <c r="D67" s="78">
        <v>17101</v>
      </c>
      <c r="E67" s="79" t="s">
        <v>523</v>
      </c>
      <c r="F67" s="184">
        <v>14442446</v>
      </c>
      <c r="G67" s="184">
        <v>0</v>
      </c>
      <c r="H67" s="184">
        <f>F67+G67</f>
        <v>14442446</v>
      </c>
      <c r="I67" s="184">
        <v>2410100</v>
      </c>
      <c r="J67" s="184">
        <v>2410100</v>
      </c>
      <c r="K67" s="274">
        <f t="shared" si="10"/>
        <v>12032346</v>
      </c>
      <c r="M67" s="184">
        <f>I67-J67</f>
        <v>0</v>
      </c>
      <c r="N67" s="184"/>
      <c r="O67" s="184"/>
    </row>
    <row r="68" spans="1:15" s="66" customFormat="1" x14ac:dyDescent="0.25">
      <c r="A68" s="75"/>
      <c r="B68" s="77"/>
      <c r="C68" s="76"/>
      <c r="D68" s="78"/>
      <c r="E68" s="79"/>
      <c r="F68" s="184"/>
      <c r="G68" s="184"/>
      <c r="H68" s="184"/>
      <c r="I68" s="184"/>
      <c r="J68" s="184"/>
      <c r="K68" s="274"/>
      <c r="M68"/>
      <c r="N68"/>
      <c r="O68"/>
    </row>
    <row r="69" spans="1:15" s="66" customFormat="1" x14ac:dyDescent="0.25">
      <c r="A69" s="67">
        <v>20000</v>
      </c>
      <c r="B69" s="68" t="s">
        <v>324</v>
      </c>
      <c r="C69" s="69"/>
      <c r="D69" s="69"/>
      <c r="E69" s="70"/>
      <c r="F69" s="139">
        <f t="shared" ref="F69:K69" si="83">SUM(F70,F87,F94,F111,F120,F124,F132)</f>
        <v>23214941</v>
      </c>
      <c r="G69" s="139">
        <f t="shared" si="83"/>
        <v>0</v>
      </c>
      <c r="H69" s="139">
        <f t="shared" si="83"/>
        <v>23214941</v>
      </c>
      <c r="I69" s="139">
        <f t="shared" si="83"/>
        <v>2896668.63</v>
      </c>
      <c r="J69" s="139">
        <f t="shared" si="83"/>
        <v>2872608.1999999997</v>
      </c>
      <c r="K69" s="274">
        <f t="shared" si="83"/>
        <v>20318272.369999997</v>
      </c>
      <c r="M69" s="274">
        <f>I69-J69</f>
        <v>24060.430000000168</v>
      </c>
      <c r="N69" s="274"/>
      <c r="O69" s="274">
        <f>M69-N69</f>
        <v>24060.430000000168</v>
      </c>
    </row>
    <row r="70" spans="1:15" s="66" customFormat="1" x14ac:dyDescent="0.25">
      <c r="A70" s="75"/>
      <c r="B70" s="179">
        <v>21000</v>
      </c>
      <c r="C70" s="180" t="s">
        <v>325</v>
      </c>
      <c r="D70" s="181"/>
      <c r="E70" s="182"/>
      <c r="F70" s="140">
        <f>SUM(F71,F75,F77,F79,F81,F83,F85)</f>
        <v>10325600</v>
      </c>
      <c r="G70" s="140">
        <f t="shared" ref="G70:K70" si="84">SUM(G71,G75,G77,G79,G81,G83,G85)</f>
        <v>0</v>
      </c>
      <c r="H70" s="140">
        <f t="shared" si="84"/>
        <v>10325600</v>
      </c>
      <c r="I70" s="140">
        <f t="shared" si="84"/>
        <v>168267.81</v>
      </c>
      <c r="J70" s="140">
        <f t="shared" si="84"/>
        <v>163360.50999999998</v>
      </c>
      <c r="K70" s="140">
        <f t="shared" si="84"/>
        <v>10157332.189999999</v>
      </c>
      <c r="M70" s="274"/>
      <c r="N70" s="274"/>
      <c r="O70" s="274"/>
    </row>
    <row r="71" spans="1:15" s="66" customFormat="1" x14ac:dyDescent="0.25">
      <c r="A71" s="75"/>
      <c r="B71" s="76"/>
      <c r="C71" s="105">
        <v>21100</v>
      </c>
      <c r="D71" s="177" t="s">
        <v>326</v>
      </c>
      <c r="E71" s="178"/>
      <c r="F71" s="141">
        <f>SUM(F72:F74)</f>
        <v>5890600</v>
      </c>
      <c r="G71" s="141">
        <f t="shared" ref="G71:K71" si="85">SUM(G72:G74)</f>
        <v>0</v>
      </c>
      <c r="H71" s="141">
        <f t="shared" si="85"/>
        <v>5890600</v>
      </c>
      <c r="I71" s="141">
        <f t="shared" si="85"/>
        <v>90291.64</v>
      </c>
      <c r="J71" s="141">
        <f t="shared" si="85"/>
        <v>90291.64</v>
      </c>
      <c r="K71" s="141">
        <f t="shared" si="85"/>
        <v>5800308.3600000003</v>
      </c>
      <c r="M71"/>
      <c r="N71"/>
      <c r="O71"/>
    </row>
    <row r="72" spans="1:15" s="66" customFormat="1" x14ac:dyDescent="0.25">
      <c r="A72" s="75"/>
      <c r="B72" s="77"/>
      <c r="C72" s="76"/>
      <c r="D72" s="78">
        <v>21101</v>
      </c>
      <c r="E72" s="79" t="s">
        <v>524</v>
      </c>
      <c r="F72" s="184">
        <v>5752600</v>
      </c>
      <c r="G72" s="184">
        <v>0</v>
      </c>
      <c r="H72" s="184">
        <f t="shared" ref="H72:H74" si="86">F72+G72</f>
        <v>5752600</v>
      </c>
      <c r="I72" s="184">
        <v>87664.09</v>
      </c>
      <c r="J72" s="184">
        <v>87664.09</v>
      </c>
      <c r="K72" s="274">
        <f t="shared" si="10"/>
        <v>5664935.9100000001</v>
      </c>
      <c r="M72" s="184">
        <f>I72-J72</f>
        <v>0</v>
      </c>
      <c r="N72" s="184"/>
      <c r="O72" s="184"/>
    </row>
    <row r="73" spans="1:15" s="66" customFormat="1" x14ac:dyDescent="0.25">
      <c r="A73" s="75"/>
      <c r="B73" s="77"/>
      <c r="C73" s="76"/>
      <c r="D73" s="78">
        <v>21102</v>
      </c>
      <c r="E73" s="79" t="s">
        <v>525</v>
      </c>
      <c r="F73" s="184">
        <v>128000</v>
      </c>
      <c r="G73" s="184">
        <v>0</v>
      </c>
      <c r="H73" s="184">
        <f t="shared" si="86"/>
        <v>128000</v>
      </c>
      <c r="I73" s="184">
        <v>2627.55</v>
      </c>
      <c r="J73" s="184">
        <v>2627.55</v>
      </c>
      <c r="K73" s="274">
        <f t="shared" si="10"/>
        <v>125372.45</v>
      </c>
      <c r="M73" s="184">
        <f>I73-J73</f>
        <v>0</v>
      </c>
      <c r="N73" s="184"/>
      <c r="O73" s="184"/>
    </row>
    <row r="74" spans="1:15" s="66" customFormat="1" x14ac:dyDescent="0.25">
      <c r="A74" s="75"/>
      <c r="B74" s="77"/>
      <c r="C74" s="76"/>
      <c r="D74" s="85">
        <v>21103</v>
      </c>
      <c r="E74" s="84" t="s">
        <v>578</v>
      </c>
      <c r="F74" s="184">
        <v>10000</v>
      </c>
      <c r="G74" s="184">
        <v>0</v>
      </c>
      <c r="H74" s="184">
        <f t="shared" si="86"/>
        <v>10000</v>
      </c>
      <c r="I74" s="184">
        <v>0</v>
      </c>
      <c r="J74" s="184">
        <v>0</v>
      </c>
      <c r="K74" s="274">
        <f t="shared" si="10"/>
        <v>10000</v>
      </c>
      <c r="M74" s="268"/>
      <c r="N74" s="268"/>
      <c r="O74" s="268"/>
    </row>
    <row r="75" spans="1:15" s="66" customFormat="1" x14ac:dyDescent="0.25">
      <c r="A75" s="75"/>
      <c r="B75" s="76"/>
      <c r="C75" s="105">
        <v>21200</v>
      </c>
      <c r="D75" s="177" t="s">
        <v>327</v>
      </c>
      <c r="E75" s="178"/>
      <c r="F75" s="141">
        <f t="shared" ref="F75" si="87">SUM(F76)</f>
        <v>220500</v>
      </c>
      <c r="G75" s="141">
        <f t="shared" ref="G75" si="88">SUM(G76)</f>
        <v>0</v>
      </c>
      <c r="H75" s="141">
        <f t="shared" ref="H75:K75" si="89">SUM(H76)</f>
        <v>220500</v>
      </c>
      <c r="I75" s="141">
        <f t="shared" si="89"/>
        <v>27618.39</v>
      </c>
      <c r="J75" s="141">
        <f t="shared" si="89"/>
        <v>27618.39</v>
      </c>
      <c r="K75" s="276">
        <f t="shared" si="89"/>
        <v>192881.61</v>
      </c>
      <c r="M75"/>
      <c r="N75"/>
      <c r="O75"/>
    </row>
    <row r="76" spans="1:15" s="66" customFormat="1" ht="30" x14ac:dyDescent="0.25">
      <c r="A76" s="75"/>
      <c r="B76" s="77"/>
      <c r="C76" s="76"/>
      <c r="D76" s="78">
        <v>21201</v>
      </c>
      <c r="E76" s="79" t="s">
        <v>327</v>
      </c>
      <c r="F76" s="184">
        <v>220500</v>
      </c>
      <c r="G76" s="184">
        <v>0</v>
      </c>
      <c r="H76" s="184">
        <f>F76+G76</f>
        <v>220500</v>
      </c>
      <c r="I76" s="184">
        <v>27618.39</v>
      </c>
      <c r="J76" s="184">
        <v>27618.39</v>
      </c>
      <c r="K76" s="274">
        <f t="shared" si="10"/>
        <v>192881.61</v>
      </c>
      <c r="M76" s="184">
        <f>I76-J76</f>
        <v>0</v>
      </c>
      <c r="N76" s="184"/>
      <c r="O76" s="184"/>
    </row>
    <row r="77" spans="1:15" s="66" customFormat="1" x14ac:dyDescent="0.25">
      <c r="A77" s="75"/>
      <c r="B77" s="76"/>
      <c r="C77" s="105">
        <v>21400</v>
      </c>
      <c r="D77" s="177" t="s">
        <v>328</v>
      </c>
      <c r="E77" s="178"/>
      <c r="F77" s="141">
        <f t="shared" ref="F77" si="90">SUM(F78)</f>
        <v>1824000</v>
      </c>
      <c r="G77" s="141">
        <f t="shared" ref="G77" si="91">SUM(G78)</f>
        <v>0</v>
      </c>
      <c r="H77" s="141">
        <f t="shared" ref="H77:K77" si="92">SUM(H78)</f>
        <v>1824000</v>
      </c>
      <c r="I77" s="141">
        <f t="shared" si="92"/>
        <v>11557.28</v>
      </c>
      <c r="J77" s="141">
        <f t="shared" si="92"/>
        <v>10569.08</v>
      </c>
      <c r="K77" s="276">
        <f t="shared" si="92"/>
        <v>1812442.72</v>
      </c>
      <c r="M77"/>
      <c r="N77"/>
      <c r="O77"/>
    </row>
    <row r="78" spans="1:15" s="66" customFormat="1" ht="45" x14ac:dyDescent="0.25">
      <c r="A78" s="75"/>
      <c r="B78" s="77"/>
      <c r="C78" s="76"/>
      <c r="D78" s="78">
        <v>21401</v>
      </c>
      <c r="E78" s="79" t="s">
        <v>329</v>
      </c>
      <c r="F78" s="184">
        <v>1824000</v>
      </c>
      <c r="G78" s="184">
        <v>0</v>
      </c>
      <c r="H78" s="184">
        <f>F78+G78</f>
        <v>1824000</v>
      </c>
      <c r="I78" s="184">
        <v>11557.28</v>
      </c>
      <c r="J78" s="184">
        <v>10569.08</v>
      </c>
      <c r="K78" s="274">
        <f t="shared" si="10"/>
        <v>1812442.72</v>
      </c>
      <c r="M78" s="184">
        <f>I78-J78</f>
        <v>988.20000000000073</v>
      </c>
      <c r="N78" s="184"/>
      <c r="O78" s="184"/>
    </row>
    <row r="79" spans="1:15" s="66" customFormat="1" x14ac:dyDescent="0.25">
      <c r="A79" s="75"/>
      <c r="B79" s="76"/>
      <c r="C79" s="105">
        <v>21500</v>
      </c>
      <c r="D79" s="177" t="s">
        <v>330</v>
      </c>
      <c r="E79" s="178"/>
      <c r="F79" s="141">
        <f t="shared" ref="F79" si="93">SUM(F80)</f>
        <v>387000</v>
      </c>
      <c r="G79" s="141">
        <f t="shared" ref="G79" si="94">SUM(G80)</f>
        <v>0</v>
      </c>
      <c r="H79" s="141">
        <f t="shared" ref="H79:K79" si="95">SUM(H80)</f>
        <v>387000</v>
      </c>
      <c r="I79" s="141">
        <f t="shared" si="95"/>
        <v>11562.44</v>
      </c>
      <c r="J79" s="141">
        <f t="shared" si="95"/>
        <v>11562.44</v>
      </c>
      <c r="K79" s="276">
        <f t="shared" si="95"/>
        <v>375437.56</v>
      </c>
      <c r="M79"/>
      <c r="N79"/>
      <c r="O79"/>
    </row>
    <row r="80" spans="1:15" s="66" customFormat="1" x14ac:dyDescent="0.25">
      <c r="A80" s="75"/>
      <c r="B80" s="77"/>
      <c r="C80" s="76"/>
      <c r="D80" s="78">
        <v>21501</v>
      </c>
      <c r="E80" s="79" t="s">
        <v>331</v>
      </c>
      <c r="F80" s="184">
        <v>387000</v>
      </c>
      <c r="G80" s="184">
        <v>0</v>
      </c>
      <c r="H80" s="184">
        <f>F80+G80</f>
        <v>387000</v>
      </c>
      <c r="I80" s="184">
        <v>11562.44</v>
      </c>
      <c r="J80" s="184">
        <v>11562.44</v>
      </c>
      <c r="K80" s="274">
        <f t="shared" si="10"/>
        <v>375437.56</v>
      </c>
      <c r="M80" s="184">
        <f>I80-J80</f>
        <v>0</v>
      </c>
      <c r="N80" s="184"/>
      <c r="O80" s="184"/>
    </row>
    <row r="81" spans="1:15" s="66" customFormat="1" x14ac:dyDescent="0.25">
      <c r="A81" s="75"/>
      <c r="B81" s="76"/>
      <c r="C81" s="105">
        <v>21600</v>
      </c>
      <c r="D81" s="177" t="s">
        <v>332</v>
      </c>
      <c r="E81" s="178"/>
      <c r="F81" s="141">
        <f t="shared" ref="F81" si="96">SUM(F82)</f>
        <v>1800000</v>
      </c>
      <c r="G81" s="141">
        <f t="shared" ref="G81" si="97">SUM(G82)</f>
        <v>0</v>
      </c>
      <c r="H81" s="141">
        <f t="shared" ref="H81:K81" si="98">SUM(H82)</f>
        <v>1800000</v>
      </c>
      <c r="I81" s="141">
        <f t="shared" si="98"/>
        <v>27238.06</v>
      </c>
      <c r="J81" s="141">
        <f t="shared" si="98"/>
        <v>23318.959999999999</v>
      </c>
      <c r="K81" s="276">
        <f t="shared" si="98"/>
        <v>1772761.94</v>
      </c>
      <c r="M81"/>
      <c r="N81"/>
      <c r="O81"/>
    </row>
    <row r="82" spans="1:15" s="66" customFormat="1" x14ac:dyDescent="0.25">
      <c r="A82" s="75"/>
      <c r="B82" s="77"/>
      <c r="C82" s="76"/>
      <c r="D82" s="78">
        <v>21601</v>
      </c>
      <c r="E82" s="79" t="s">
        <v>332</v>
      </c>
      <c r="F82" s="184">
        <v>1800000</v>
      </c>
      <c r="G82" s="184">
        <v>0</v>
      </c>
      <c r="H82" s="184">
        <f>F82+G82</f>
        <v>1800000</v>
      </c>
      <c r="I82" s="184">
        <v>27238.06</v>
      </c>
      <c r="J82" s="184">
        <v>23318.959999999999</v>
      </c>
      <c r="K82" s="274">
        <f t="shared" si="10"/>
        <v>1772761.94</v>
      </c>
      <c r="M82" s="184">
        <f>I82-J82</f>
        <v>3919.1000000000022</v>
      </c>
      <c r="N82" s="184"/>
      <c r="O82" s="184"/>
    </row>
    <row r="83" spans="1:15" s="66" customFormat="1" x14ac:dyDescent="0.25">
      <c r="A83" s="75"/>
      <c r="B83" s="76"/>
      <c r="C83" s="105">
        <v>21700</v>
      </c>
      <c r="D83" s="177" t="s">
        <v>588</v>
      </c>
      <c r="E83" s="178"/>
      <c r="F83" s="141">
        <f>SUM(F84)</f>
        <v>187500</v>
      </c>
      <c r="G83" s="141">
        <f t="shared" ref="G83:K83" si="99">SUM(G84)</f>
        <v>0</v>
      </c>
      <c r="H83" s="141">
        <f t="shared" si="99"/>
        <v>187500</v>
      </c>
      <c r="I83" s="141">
        <f t="shared" si="99"/>
        <v>0</v>
      </c>
      <c r="J83" s="141">
        <f t="shared" si="99"/>
        <v>0</v>
      </c>
      <c r="K83" s="141">
        <f t="shared" si="99"/>
        <v>187500</v>
      </c>
      <c r="M83"/>
      <c r="N83"/>
      <c r="O83"/>
    </row>
    <row r="84" spans="1:15" s="66" customFormat="1" x14ac:dyDescent="0.25">
      <c r="A84" s="75"/>
      <c r="B84" s="77"/>
      <c r="C84" s="76"/>
      <c r="D84" s="85">
        <v>21701</v>
      </c>
      <c r="E84" s="84" t="s">
        <v>579</v>
      </c>
      <c r="F84" s="184">
        <v>187500</v>
      </c>
      <c r="G84" s="184">
        <v>0</v>
      </c>
      <c r="H84" s="184">
        <f>F84+G84</f>
        <v>187500</v>
      </c>
      <c r="I84" s="184">
        <v>0</v>
      </c>
      <c r="J84" s="184">
        <v>0</v>
      </c>
      <c r="K84" s="274">
        <f t="shared" si="10"/>
        <v>187500</v>
      </c>
      <c r="M84" s="268"/>
      <c r="N84" s="268"/>
      <c r="O84" s="268"/>
    </row>
    <row r="85" spans="1:15" s="66" customFormat="1" x14ac:dyDescent="0.25">
      <c r="A85" s="75"/>
      <c r="B85" s="76"/>
      <c r="C85" s="105">
        <v>21800</v>
      </c>
      <c r="D85" s="177" t="s">
        <v>333</v>
      </c>
      <c r="E85" s="178"/>
      <c r="F85" s="141">
        <f t="shared" ref="F85" si="100">SUM(F86)</f>
        <v>16000</v>
      </c>
      <c r="G85" s="141">
        <f t="shared" ref="G85" si="101">SUM(G86)</f>
        <v>0</v>
      </c>
      <c r="H85" s="141">
        <f t="shared" ref="H85:K85" si="102">SUM(H86)</f>
        <v>16000</v>
      </c>
      <c r="I85" s="141">
        <f t="shared" si="102"/>
        <v>0</v>
      </c>
      <c r="J85" s="141">
        <f t="shared" si="102"/>
        <v>0</v>
      </c>
      <c r="K85" s="276">
        <f t="shared" si="102"/>
        <v>16000</v>
      </c>
      <c r="M85"/>
      <c r="N85"/>
      <c r="O85"/>
    </row>
    <row r="86" spans="1:15" s="66" customFormat="1" x14ac:dyDescent="0.25">
      <c r="A86" s="75"/>
      <c r="B86" s="77"/>
      <c r="C86" s="76"/>
      <c r="D86" s="78">
        <v>21801</v>
      </c>
      <c r="E86" s="79" t="s">
        <v>334</v>
      </c>
      <c r="F86" s="184">
        <v>16000</v>
      </c>
      <c r="G86" s="184">
        <v>0</v>
      </c>
      <c r="H86" s="184">
        <f>F86+G86</f>
        <v>16000</v>
      </c>
      <c r="I86" s="184">
        <v>0</v>
      </c>
      <c r="J86" s="184">
        <v>0</v>
      </c>
      <c r="K86" s="274">
        <f t="shared" si="10"/>
        <v>16000</v>
      </c>
      <c r="M86" s="184">
        <f>I86-J86</f>
        <v>0</v>
      </c>
      <c r="N86" s="184"/>
      <c r="O86" s="184"/>
    </row>
    <row r="87" spans="1:15" s="66" customFormat="1" x14ac:dyDescent="0.25">
      <c r="A87" s="75"/>
      <c r="B87" s="179">
        <v>22000</v>
      </c>
      <c r="C87" s="180" t="s">
        <v>335</v>
      </c>
      <c r="D87" s="181"/>
      <c r="E87" s="182"/>
      <c r="F87" s="140">
        <f>SUM(F88,F92)</f>
        <v>321400</v>
      </c>
      <c r="G87" s="140">
        <f t="shared" ref="G87" si="103">SUM(G88,G92)</f>
        <v>0</v>
      </c>
      <c r="H87" s="140">
        <f t="shared" ref="H87" si="104">SUM(H88,H92)</f>
        <v>321400</v>
      </c>
      <c r="I87" s="140">
        <f t="shared" ref="I87" si="105">SUM(I88,I92)</f>
        <v>37739.4</v>
      </c>
      <c r="J87" s="140">
        <f t="shared" ref="J87:K87" si="106">SUM(J88,J92)</f>
        <v>40135.4</v>
      </c>
      <c r="K87" s="140">
        <f t="shared" si="106"/>
        <v>283660.59999999998</v>
      </c>
      <c r="M87"/>
      <c r="N87"/>
      <c r="O87"/>
    </row>
    <row r="88" spans="1:15" s="66" customFormat="1" x14ac:dyDescent="0.25">
      <c r="A88" s="75"/>
      <c r="B88" s="76"/>
      <c r="C88" s="105">
        <v>22100</v>
      </c>
      <c r="D88" s="177" t="s">
        <v>336</v>
      </c>
      <c r="E88" s="178"/>
      <c r="F88" s="141">
        <f>SUM(F90:F91)</f>
        <v>291000</v>
      </c>
      <c r="G88" s="141">
        <f t="shared" ref="G88" si="107">SUM(G89:G91)</f>
        <v>0</v>
      </c>
      <c r="H88" s="141">
        <f t="shared" ref="H88:K88" si="108">SUM(H89:H91)</f>
        <v>291000</v>
      </c>
      <c r="I88" s="141">
        <f t="shared" ref="I88" si="109">SUM(I89:I91)</f>
        <v>34904.400000000001</v>
      </c>
      <c r="J88" s="141">
        <f t="shared" ref="J88" si="110">SUM(J89:J91)</f>
        <v>38731.4</v>
      </c>
      <c r="K88" s="276">
        <f t="shared" si="108"/>
        <v>256095.6</v>
      </c>
      <c r="M88"/>
      <c r="N88"/>
      <c r="O88"/>
    </row>
    <row r="89" spans="1:15" s="66" customFormat="1" hidden="1" x14ac:dyDescent="0.25">
      <c r="A89" s="75"/>
      <c r="B89" s="77"/>
      <c r="C89" s="76"/>
      <c r="D89" s="78">
        <v>22104</v>
      </c>
      <c r="E89" s="79" t="s">
        <v>337</v>
      </c>
      <c r="F89" s="184"/>
      <c r="G89" s="184"/>
      <c r="H89" s="184">
        <f t="shared" ref="H89:H91" si="111">F89+G89</f>
        <v>0</v>
      </c>
      <c r="I89" s="184"/>
      <c r="J89" s="184">
        <v>3827</v>
      </c>
      <c r="K89" s="274">
        <f t="shared" ref="K89:K155" si="112">H89-I89</f>
        <v>0</v>
      </c>
      <c r="M89" s="184">
        <f>I89-J89</f>
        <v>-3827</v>
      </c>
      <c r="N89" s="184"/>
      <c r="O89" s="184"/>
    </row>
    <row r="90" spans="1:15" s="66" customFormat="1" x14ac:dyDescent="0.25">
      <c r="A90" s="75"/>
      <c r="B90" s="77"/>
      <c r="C90" s="76"/>
      <c r="D90" s="78">
        <v>22105</v>
      </c>
      <c r="E90" s="79" t="s">
        <v>338</v>
      </c>
      <c r="F90" s="184">
        <v>243000</v>
      </c>
      <c r="G90" s="184">
        <v>0</v>
      </c>
      <c r="H90" s="184">
        <f t="shared" si="111"/>
        <v>243000</v>
      </c>
      <c r="I90" s="184">
        <v>34503.4</v>
      </c>
      <c r="J90" s="184">
        <v>34503.4</v>
      </c>
      <c r="K90" s="274">
        <f t="shared" si="112"/>
        <v>208496.6</v>
      </c>
      <c r="M90" s="184">
        <f>I90-J90</f>
        <v>0</v>
      </c>
      <c r="N90" s="184"/>
      <c r="O90" s="184"/>
    </row>
    <row r="91" spans="1:15" s="66" customFormat="1" x14ac:dyDescent="0.25">
      <c r="A91" s="75"/>
      <c r="B91" s="77"/>
      <c r="C91" s="76"/>
      <c r="D91" s="78">
        <v>22106</v>
      </c>
      <c r="E91" s="79" t="s">
        <v>339</v>
      </c>
      <c r="F91" s="184">
        <v>48000</v>
      </c>
      <c r="G91" s="184">
        <v>0</v>
      </c>
      <c r="H91" s="184">
        <f t="shared" si="111"/>
        <v>48000</v>
      </c>
      <c r="I91" s="184">
        <v>401</v>
      </c>
      <c r="J91" s="184">
        <v>401</v>
      </c>
      <c r="K91" s="274">
        <f t="shared" si="112"/>
        <v>47599</v>
      </c>
      <c r="M91" s="184">
        <f>I91-J91</f>
        <v>0</v>
      </c>
      <c r="N91" s="184"/>
      <c r="O91" s="184"/>
    </row>
    <row r="92" spans="1:15" s="66" customFormat="1" x14ac:dyDescent="0.25">
      <c r="A92" s="75"/>
      <c r="B92" s="76"/>
      <c r="C92" s="105">
        <v>22300</v>
      </c>
      <c r="D92" s="177" t="s">
        <v>557</v>
      </c>
      <c r="E92" s="178"/>
      <c r="F92" s="141">
        <f t="shared" ref="F92:K92" si="113">SUM(F93)</f>
        <v>30400</v>
      </c>
      <c r="G92" s="141">
        <f t="shared" si="113"/>
        <v>0</v>
      </c>
      <c r="H92" s="141">
        <f t="shared" si="113"/>
        <v>30400</v>
      </c>
      <c r="I92" s="141">
        <f t="shared" si="113"/>
        <v>2835</v>
      </c>
      <c r="J92" s="141">
        <f t="shared" si="113"/>
        <v>1404</v>
      </c>
      <c r="K92" s="276">
        <f t="shared" si="113"/>
        <v>27565</v>
      </c>
      <c r="M92"/>
      <c r="N92"/>
      <c r="O92"/>
    </row>
    <row r="93" spans="1:15" s="66" customFormat="1" ht="30" x14ac:dyDescent="0.25">
      <c r="A93" s="75"/>
      <c r="B93" s="77"/>
      <c r="C93" s="80"/>
      <c r="D93" s="83">
        <v>22301</v>
      </c>
      <c r="E93" s="84" t="s">
        <v>557</v>
      </c>
      <c r="F93" s="184">
        <v>30400</v>
      </c>
      <c r="G93" s="184">
        <v>0</v>
      </c>
      <c r="H93" s="184">
        <f>F93+G93</f>
        <v>30400</v>
      </c>
      <c r="I93" s="184">
        <v>2835</v>
      </c>
      <c r="J93" s="184">
        <v>1404</v>
      </c>
      <c r="K93" s="274">
        <f t="shared" si="112"/>
        <v>27565</v>
      </c>
      <c r="M93" s="184">
        <f>I93-J93</f>
        <v>1431</v>
      </c>
      <c r="N93" s="184"/>
      <c r="O93" s="184"/>
    </row>
    <row r="94" spans="1:15" s="66" customFormat="1" x14ac:dyDescent="0.25">
      <c r="A94" s="75"/>
      <c r="B94" s="179">
        <v>24000</v>
      </c>
      <c r="C94" s="180" t="s">
        <v>526</v>
      </c>
      <c r="D94" s="181"/>
      <c r="E94" s="182"/>
      <c r="F94" s="140">
        <f>SUM(F95,F97,F99,F101,F103,F105,F107,F109)</f>
        <v>1098272</v>
      </c>
      <c r="G94" s="140">
        <f t="shared" ref="G94:K94" si="114">SUM(G95,G97,G99,G101,G103,G105,G107,G109)</f>
        <v>0</v>
      </c>
      <c r="H94" s="140">
        <f t="shared" si="114"/>
        <v>1098272</v>
      </c>
      <c r="I94" s="140">
        <f t="shared" si="114"/>
        <v>238905.65</v>
      </c>
      <c r="J94" s="140">
        <f t="shared" si="114"/>
        <v>238905.65</v>
      </c>
      <c r="K94" s="140">
        <f t="shared" si="114"/>
        <v>859366.35000000009</v>
      </c>
      <c r="M94"/>
      <c r="N94"/>
      <c r="O94"/>
    </row>
    <row r="95" spans="1:15" s="66" customFormat="1" hidden="1" x14ac:dyDescent="0.25">
      <c r="A95" s="75"/>
      <c r="B95" s="76"/>
      <c r="C95" s="105">
        <v>24200</v>
      </c>
      <c r="D95" s="177" t="s">
        <v>340</v>
      </c>
      <c r="E95" s="178"/>
      <c r="F95" s="141">
        <f t="shared" ref="F95:K95" si="115">SUM(F96)</f>
        <v>0</v>
      </c>
      <c r="G95" s="141">
        <f t="shared" ref="G95" si="116">SUM(G96)</f>
        <v>0</v>
      </c>
      <c r="H95" s="141">
        <f t="shared" si="115"/>
        <v>0</v>
      </c>
      <c r="I95" s="141">
        <f t="shared" si="115"/>
        <v>0</v>
      </c>
      <c r="J95" s="141">
        <f t="shared" si="115"/>
        <v>0</v>
      </c>
      <c r="K95" s="276">
        <f t="shared" si="115"/>
        <v>0</v>
      </c>
      <c r="M95"/>
      <c r="N95"/>
      <c r="O95"/>
    </row>
    <row r="96" spans="1:15" s="66" customFormat="1" hidden="1" x14ac:dyDescent="0.25">
      <c r="A96" s="75"/>
      <c r="B96" s="77"/>
      <c r="C96" s="76"/>
      <c r="D96" s="78">
        <v>24201</v>
      </c>
      <c r="E96" s="79" t="s">
        <v>340</v>
      </c>
      <c r="F96" s="184"/>
      <c r="G96" s="184"/>
      <c r="H96" s="184">
        <f t="shared" ref="H96:H102" si="117">F96+G96</f>
        <v>0</v>
      </c>
      <c r="I96" s="184"/>
      <c r="J96" s="184"/>
      <c r="K96" s="274">
        <f t="shared" si="112"/>
        <v>0</v>
      </c>
      <c r="M96"/>
      <c r="N96"/>
      <c r="O96"/>
    </row>
    <row r="97" spans="1:15" s="66" customFormat="1" x14ac:dyDescent="0.25">
      <c r="A97" s="75"/>
      <c r="B97" s="76"/>
      <c r="C97" s="105">
        <v>24300</v>
      </c>
      <c r="D97" s="177" t="s">
        <v>341</v>
      </c>
      <c r="E97" s="178"/>
      <c r="F97" s="141">
        <f t="shared" ref="F97:K97" si="118">SUM(F98)</f>
        <v>66640</v>
      </c>
      <c r="G97" s="141">
        <f t="shared" si="118"/>
        <v>0</v>
      </c>
      <c r="H97" s="141">
        <f t="shared" si="118"/>
        <v>66640</v>
      </c>
      <c r="I97" s="141">
        <f t="shared" si="118"/>
        <v>382.36</v>
      </c>
      <c r="J97" s="141">
        <f t="shared" si="118"/>
        <v>382.36</v>
      </c>
      <c r="K97" s="276">
        <f t="shared" si="118"/>
        <v>66257.64</v>
      </c>
      <c r="M97"/>
      <c r="N97"/>
      <c r="O97"/>
    </row>
    <row r="98" spans="1:15" s="66" customFormat="1" x14ac:dyDescent="0.25">
      <c r="A98" s="75"/>
      <c r="B98" s="77"/>
      <c r="C98" s="76"/>
      <c r="D98" s="78">
        <v>24301</v>
      </c>
      <c r="E98" s="79" t="s">
        <v>341</v>
      </c>
      <c r="F98" s="184">
        <v>66640</v>
      </c>
      <c r="G98" s="184">
        <v>0</v>
      </c>
      <c r="H98" s="184">
        <f t="shared" si="117"/>
        <v>66640</v>
      </c>
      <c r="I98" s="184">
        <v>382.36</v>
      </c>
      <c r="J98" s="184">
        <v>382.36</v>
      </c>
      <c r="K98" s="274">
        <f t="shared" si="112"/>
        <v>66257.64</v>
      </c>
      <c r="M98"/>
      <c r="N98"/>
      <c r="O98"/>
    </row>
    <row r="99" spans="1:15" s="66" customFormat="1" hidden="1" x14ac:dyDescent="0.25">
      <c r="A99" s="75"/>
      <c r="B99" s="76"/>
      <c r="C99" s="105">
        <v>24400</v>
      </c>
      <c r="D99" s="177" t="s">
        <v>342</v>
      </c>
      <c r="E99" s="178"/>
      <c r="F99" s="141"/>
      <c r="G99" s="141">
        <f t="shared" ref="G99" si="119">SUM(G100)</f>
        <v>0</v>
      </c>
      <c r="H99" s="141">
        <f t="shared" ref="H99:K99" si="120">SUM(H100)</f>
        <v>0</v>
      </c>
      <c r="I99" s="141">
        <f t="shared" si="120"/>
        <v>0</v>
      </c>
      <c r="J99" s="141">
        <f t="shared" si="120"/>
        <v>0</v>
      </c>
      <c r="K99" s="276">
        <f t="shared" si="120"/>
        <v>0</v>
      </c>
      <c r="M99"/>
      <c r="N99"/>
      <c r="O99"/>
    </row>
    <row r="100" spans="1:15" s="66" customFormat="1" hidden="1" x14ac:dyDescent="0.25">
      <c r="A100" s="75"/>
      <c r="B100" s="77"/>
      <c r="C100" s="76"/>
      <c r="D100" s="78">
        <v>24401</v>
      </c>
      <c r="E100" s="79" t="s">
        <v>342</v>
      </c>
      <c r="F100" s="184"/>
      <c r="G100" s="184"/>
      <c r="H100" s="184">
        <f t="shared" si="117"/>
        <v>0</v>
      </c>
      <c r="I100" s="184"/>
      <c r="J100" s="184"/>
      <c r="K100" s="274">
        <f t="shared" si="112"/>
        <v>0</v>
      </c>
      <c r="M100"/>
      <c r="N100"/>
      <c r="O100"/>
    </row>
    <row r="101" spans="1:15" s="66" customFormat="1" hidden="1" x14ac:dyDescent="0.25">
      <c r="A101" s="75"/>
      <c r="B101" s="76"/>
      <c r="C101" s="105">
        <v>24500</v>
      </c>
      <c r="D101" s="177" t="s">
        <v>343</v>
      </c>
      <c r="E101" s="178"/>
      <c r="F101" s="141"/>
      <c r="G101" s="141">
        <f t="shared" ref="G101" si="121">SUM(G102)</f>
        <v>0</v>
      </c>
      <c r="H101" s="141">
        <f t="shared" ref="H101:K101" si="122">SUM(H102)</f>
        <v>0</v>
      </c>
      <c r="I101" s="141">
        <f t="shared" si="122"/>
        <v>0</v>
      </c>
      <c r="J101" s="141">
        <f t="shared" si="122"/>
        <v>0</v>
      </c>
      <c r="K101" s="276">
        <f t="shared" si="122"/>
        <v>0</v>
      </c>
      <c r="M101"/>
      <c r="N101"/>
      <c r="O101"/>
    </row>
    <row r="102" spans="1:15" s="66" customFormat="1" hidden="1" x14ac:dyDescent="0.25">
      <c r="A102" s="75"/>
      <c r="B102" s="77"/>
      <c r="C102" s="76"/>
      <c r="D102" s="78">
        <v>24501</v>
      </c>
      <c r="E102" s="79" t="s">
        <v>343</v>
      </c>
      <c r="F102" s="184"/>
      <c r="G102" s="184"/>
      <c r="H102" s="184">
        <f t="shared" si="117"/>
        <v>0</v>
      </c>
      <c r="I102" s="184"/>
      <c r="J102" s="184"/>
      <c r="K102" s="274">
        <f t="shared" si="112"/>
        <v>0</v>
      </c>
      <c r="M102"/>
      <c r="N102"/>
      <c r="O102"/>
    </row>
    <row r="103" spans="1:15" s="66" customFormat="1" x14ac:dyDescent="0.25">
      <c r="A103" s="75"/>
      <c r="B103" s="76"/>
      <c r="C103" s="105">
        <v>24600</v>
      </c>
      <c r="D103" s="177" t="s">
        <v>344</v>
      </c>
      <c r="E103" s="178"/>
      <c r="F103" s="141">
        <f t="shared" ref="F103" si="123">SUM(F104)</f>
        <v>485532</v>
      </c>
      <c r="G103" s="141">
        <f t="shared" ref="G103" si="124">SUM(G104)</f>
        <v>0</v>
      </c>
      <c r="H103" s="141">
        <f t="shared" ref="H103:K103" si="125">SUM(H104)</f>
        <v>485532</v>
      </c>
      <c r="I103" s="141">
        <f t="shared" si="125"/>
        <v>19789.73</v>
      </c>
      <c r="J103" s="141">
        <f t="shared" si="125"/>
        <v>19789.73</v>
      </c>
      <c r="K103" s="276">
        <f t="shared" si="125"/>
        <v>465742.27</v>
      </c>
      <c r="M103"/>
      <c r="N103"/>
      <c r="O103"/>
    </row>
    <row r="104" spans="1:15" s="66" customFormat="1" x14ac:dyDescent="0.25">
      <c r="A104" s="75"/>
      <c r="B104" s="77"/>
      <c r="C104" s="76"/>
      <c r="D104" s="78">
        <v>24601</v>
      </c>
      <c r="E104" s="79" t="s">
        <v>345</v>
      </c>
      <c r="F104" s="184">
        <v>485532</v>
      </c>
      <c r="G104" s="184">
        <v>0</v>
      </c>
      <c r="H104" s="184">
        <f>F104+G104</f>
        <v>485532</v>
      </c>
      <c r="I104" s="184">
        <v>19789.73</v>
      </c>
      <c r="J104" s="184">
        <v>19789.73</v>
      </c>
      <c r="K104" s="274">
        <f t="shared" si="112"/>
        <v>465742.27</v>
      </c>
      <c r="M104" s="184">
        <f>I104-J104</f>
        <v>0</v>
      </c>
      <c r="N104" s="184"/>
      <c r="O104" s="184"/>
    </row>
    <row r="105" spans="1:15" s="66" customFormat="1" x14ac:dyDescent="0.25">
      <c r="A105" s="75"/>
      <c r="B105" s="76"/>
      <c r="C105" s="105">
        <v>24700</v>
      </c>
      <c r="D105" s="177" t="s">
        <v>346</v>
      </c>
      <c r="E105" s="178"/>
      <c r="F105" s="141">
        <f t="shared" ref="F105" si="126">SUM(F106)</f>
        <v>72600</v>
      </c>
      <c r="G105" s="141">
        <f t="shared" ref="G105" si="127">SUM(G106)</f>
        <v>0</v>
      </c>
      <c r="H105" s="141">
        <f t="shared" ref="H105:K105" si="128">SUM(H106)</f>
        <v>72600</v>
      </c>
      <c r="I105" s="141">
        <f t="shared" si="128"/>
        <v>2223.98</v>
      </c>
      <c r="J105" s="141">
        <f t="shared" si="128"/>
        <v>2223.98</v>
      </c>
      <c r="K105" s="276">
        <f t="shared" si="128"/>
        <v>70376.02</v>
      </c>
      <c r="M105"/>
      <c r="N105"/>
      <c r="O105"/>
    </row>
    <row r="106" spans="1:15" s="66" customFormat="1" x14ac:dyDescent="0.25">
      <c r="A106" s="75"/>
      <c r="B106" s="77"/>
      <c r="C106" s="76"/>
      <c r="D106" s="78">
        <v>24701</v>
      </c>
      <c r="E106" s="79" t="s">
        <v>346</v>
      </c>
      <c r="F106" s="184">
        <v>72600</v>
      </c>
      <c r="G106" s="184">
        <v>0</v>
      </c>
      <c r="H106" s="184">
        <f>F106+G106</f>
        <v>72600</v>
      </c>
      <c r="I106" s="184">
        <v>2223.98</v>
      </c>
      <c r="J106" s="184">
        <v>2223.98</v>
      </c>
      <c r="K106" s="274">
        <f t="shared" si="112"/>
        <v>70376.02</v>
      </c>
      <c r="M106" s="184">
        <f>I106-J106</f>
        <v>0</v>
      </c>
      <c r="N106" s="184"/>
      <c r="O106" s="184"/>
    </row>
    <row r="107" spans="1:15" s="66" customFormat="1" x14ac:dyDescent="0.25">
      <c r="A107" s="75"/>
      <c r="B107" s="76"/>
      <c r="C107" s="105">
        <v>24800</v>
      </c>
      <c r="D107" s="177" t="s">
        <v>347</v>
      </c>
      <c r="E107" s="178"/>
      <c r="F107" s="141">
        <f>SUM(F108)</f>
        <v>55600</v>
      </c>
      <c r="G107" s="141">
        <f t="shared" ref="G107:K107" si="129">SUM(G108)</f>
        <v>0</v>
      </c>
      <c r="H107" s="141">
        <f t="shared" si="129"/>
        <v>55600</v>
      </c>
      <c r="I107" s="141">
        <f t="shared" si="129"/>
        <v>48430</v>
      </c>
      <c r="J107" s="141">
        <f t="shared" si="129"/>
        <v>48430</v>
      </c>
      <c r="K107" s="141">
        <f t="shared" si="129"/>
        <v>7170</v>
      </c>
      <c r="M107"/>
      <c r="N107"/>
      <c r="O107"/>
    </row>
    <row r="108" spans="1:15" s="66" customFormat="1" x14ac:dyDescent="0.25">
      <c r="A108" s="75"/>
      <c r="B108" s="77"/>
      <c r="C108" s="76"/>
      <c r="D108" s="78">
        <v>24801</v>
      </c>
      <c r="E108" s="79" t="s">
        <v>347</v>
      </c>
      <c r="F108" s="184">
        <v>55600</v>
      </c>
      <c r="G108" s="184">
        <v>0</v>
      </c>
      <c r="H108" s="184">
        <f>F108+G108</f>
        <v>55600</v>
      </c>
      <c r="I108" s="184">
        <v>48430</v>
      </c>
      <c r="J108" s="184">
        <v>48430</v>
      </c>
      <c r="K108" s="274">
        <f t="shared" si="112"/>
        <v>7170</v>
      </c>
      <c r="M108" s="184">
        <f>I108-J108</f>
        <v>0</v>
      </c>
      <c r="N108" s="184"/>
      <c r="O108" s="184"/>
    </row>
    <row r="109" spans="1:15" s="66" customFormat="1" x14ac:dyDescent="0.25">
      <c r="A109" s="75"/>
      <c r="B109" s="76"/>
      <c r="C109" s="105">
        <v>24900</v>
      </c>
      <c r="D109" s="177" t="s">
        <v>348</v>
      </c>
      <c r="E109" s="178"/>
      <c r="F109" s="141">
        <f t="shared" ref="F109" si="130">SUM(F110)</f>
        <v>417900</v>
      </c>
      <c r="G109" s="141">
        <f t="shared" ref="G109" si="131">SUM(G110)</f>
        <v>0</v>
      </c>
      <c r="H109" s="141">
        <f t="shared" ref="H109:K109" si="132">SUM(H110)</f>
        <v>417900</v>
      </c>
      <c r="I109" s="141">
        <f t="shared" si="132"/>
        <v>168079.58</v>
      </c>
      <c r="J109" s="141">
        <f t="shared" si="132"/>
        <v>168079.58</v>
      </c>
      <c r="K109" s="276">
        <f t="shared" si="132"/>
        <v>249820.42</v>
      </c>
      <c r="M109"/>
      <c r="N109"/>
      <c r="O109"/>
    </row>
    <row r="110" spans="1:15" s="66" customFormat="1" ht="30" x14ac:dyDescent="0.25">
      <c r="A110" s="75"/>
      <c r="B110" s="77"/>
      <c r="C110" s="76"/>
      <c r="D110" s="78">
        <v>24901</v>
      </c>
      <c r="E110" s="79" t="s">
        <v>348</v>
      </c>
      <c r="F110" s="184">
        <v>417900</v>
      </c>
      <c r="G110" s="184">
        <v>0</v>
      </c>
      <c r="H110" s="184">
        <f>F110+G110</f>
        <v>417900</v>
      </c>
      <c r="I110" s="184">
        <v>168079.58</v>
      </c>
      <c r="J110" s="184">
        <v>168079.58</v>
      </c>
      <c r="K110" s="274">
        <f t="shared" si="112"/>
        <v>249820.42</v>
      </c>
      <c r="M110" s="184">
        <f>I110-J110</f>
        <v>0</v>
      </c>
      <c r="N110" s="184"/>
      <c r="O110" s="184"/>
    </row>
    <row r="111" spans="1:15" s="66" customFormat="1" x14ac:dyDescent="0.25">
      <c r="A111" s="75"/>
      <c r="B111" s="179">
        <v>25000</v>
      </c>
      <c r="C111" s="180" t="s">
        <v>349</v>
      </c>
      <c r="D111" s="181"/>
      <c r="E111" s="182"/>
      <c r="F111" s="140">
        <f>SUM(F112,F114,F116,F118)</f>
        <v>1201500</v>
      </c>
      <c r="G111" s="140">
        <f t="shared" ref="G111:K111" si="133">SUM(G112,G114,G116,G118)</f>
        <v>0</v>
      </c>
      <c r="H111" s="140">
        <f t="shared" si="133"/>
        <v>1201500</v>
      </c>
      <c r="I111" s="140">
        <f t="shared" si="133"/>
        <v>18896.72</v>
      </c>
      <c r="J111" s="140">
        <f t="shared" si="133"/>
        <v>18896.72</v>
      </c>
      <c r="K111" s="140">
        <f t="shared" si="133"/>
        <v>1182603.28</v>
      </c>
      <c r="M111"/>
      <c r="N111"/>
      <c r="O111"/>
    </row>
    <row r="112" spans="1:15" s="66" customFormat="1" x14ac:dyDescent="0.25">
      <c r="A112" s="75"/>
      <c r="B112" s="76"/>
      <c r="C112" s="105">
        <v>25300</v>
      </c>
      <c r="D112" s="177" t="s">
        <v>350</v>
      </c>
      <c r="E112" s="178"/>
      <c r="F112" s="141">
        <f t="shared" ref="F112" si="134">SUM(F113)</f>
        <v>172500</v>
      </c>
      <c r="G112" s="141">
        <f t="shared" ref="G112" si="135">SUM(G113)</f>
        <v>0</v>
      </c>
      <c r="H112" s="141">
        <f t="shared" ref="H112:K112" si="136">SUM(H113)</f>
        <v>172500</v>
      </c>
      <c r="I112" s="141">
        <f t="shared" si="136"/>
        <v>11327.04</v>
      </c>
      <c r="J112" s="141">
        <f t="shared" si="136"/>
        <v>11327.04</v>
      </c>
      <c r="K112" s="276">
        <f t="shared" si="136"/>
        <v>161172.96</v>
      </c>
      <c r="M112"/>
      <c r="N112"/>
      <c r="O112"/>
    </row>
    <row r="113" spans="1:15" s="66" customFormat="1" x14ac:dyDescent="0.25">
      <c r="A113" s="75"/>
      <c r="B113" s="77"/>
      <c r="C113" s="76"/>
      <c r="D113" s="78">
        <v>25301</v>
      </c>
      <c r="E113" s="79" t="s">
        <v>350</v>
      </c>
      <c r="F113" s="184">
        <v>172500</v>
      </c>
      <c r="G113" s="184"/>
      <c r="H113" s="184">
        <f>F113+G113</f>
        <v>172500</v>
      </c>
      <c r="I113" s="184">
        <v>11327.04</v>
      </c>
      <c r="J113" s="184">
        <v>11327.04</v>
      </c>
      <c r="K113" s="274">
        <f t="shared" si="112"/>
        <v>161172.96</v>
      </c>
      <c r="M113" s="184">
        <f>I113-J113</f>
        <v>0</v>
      </c>
      <c r="N113" s="184"/>
      <c r="O113" s="184"/>
    </row>
    <row r="114" spans="1:15" s="66" customFormat="1" x14ac:dyDescent="0.25">
      <c r="A114" s="75"/>
      <c r="B114" s="76"/>
      <c r="C114" s="105">
        <v>25400</v>
      </c>
      <c r="D114" s="177" t="s">
        <v>351</v>
      </c>
      <c r="E114" s="178"/>
      <c r="F114" s="141">
        <f t="shared" ref="F114" si="137">SUM(F115)</f>
        <v>1005000</v>
      </c>
      <c r="G114" s="141">
        <f t="shared" ref="G114" si="138">SUM(G115)</f>
        <v>0</v>
      </c>
      <c r="H114" s="141">
        <f t="shared" ref="H114:K114" si="139">SUM(H115)</f>
        <v>1005000</v>
      </c>
      <c r="I114" s="141">
        <f t="shared" si="139"/>
        <v>7374.66</v>
      </c>
      <c r="J114" s="141">
        <f t="shared" si="139"/>
        <v>7374.66</v>
      </c>
      <c r="K114" s="276">
        <f t="shared" si="139"/>
        <v>997625.34</v>
      </c>
      <c r="M114"/>
      <c r="N114"/>
      <c r="O114"/>
    </row>
    <row r="115" spans="1:15" s="66" customFormat="1" ht="30" x14ac:dyDescent="0.25">
      <c r="A115" s="75"/>
      <c r="B115" s="77"/>
      <c r="C115" s="76"/>
      <c r="D115" s="78">
        <v>25401</v>
      </c>
      <c r="E115" s="79" t="s">
        <v>351</v>
      </c>
      <c r="F115" s="184">
        <v>1005000</v>
      </c>
      <c r="G115" s="184">
        <v>0</v>
      </c>
      <c r="H115" s="184">
        <f>F115+G115</f>
        <v>1005000</v>
      </c>
      <c r="I115" s="184">
        <v>7374.66</v>
      </c>
      <c r="J115" s="184">
        <v>7374.66</v>
      </c>
      <c r="K115" s="274">
        <f t="shared" si="112"/>
        <v>997625.34</v>
      </c>
      <c r="M115" s="184">
        <f>I115-J115</f>
        <v>0</v>
      </c>
      <c r="N115" s="184"/>
      <c r="O115" s="184"/>
    </row>
    <row r="116" spans="1:15" s="66" customFormat="1" x14ac:dyDescent="0.25">
      <c r="A116" s="75"/>
      <c r="B116" s="76"/>
      <c r="C116" s="105">
        <v>25500</v>
      </c>
      <c r="D116" s="177" t="s">
        <v>352</v>
      </c>
      <c r="E116" s="178"/>
      <c r="F116" s="141">
        <f t="shared" ref="F116" si="140">SUM(F117)</f>
        <v>24000</v>
      </c>
      <c r="G116" s="141">
        <f t="shared" ref="G116" si="141">SUM(G117)</f>
        <v>0</v>
      </c>
      <c r="H116" s="141">
        <f t="shared" ref="H116:K116" si="142">SUM(H117)</f>
        <v>24000</v>
      </c>
      <c r="I116" s="141">
        <f t="shared" si="142"/>
        <v>195.02</v>
      </c>
      <c r="J116" s="141">
        <f t="shared" si="142"/>
        <v>195.02</v>
      </c>
      <c r="K116" s="276">
        <f t="shared" si="142"/>
        <v>23804.98</v>
      </c>
      <c r="M116"/>
      <c r="N116"/>
      <c r="O116"/>
    </row>
    <row r="117" spans="1:15" s="66" customFormat="1" ht="30" x14ac:dyDescent="0.25">
      <c r="A117" s="75"/>
      <c r="B117" s="77"/>
      <c r="C117" s="76"/>
      <c r="D117" s="78">
        <v>25501</v>
      </c>
      <c r="E117" s="79" t="s">
        <v>352</v>
      </c>
      <c r="F117" s="184">
        <v>24000</v>
      </c>
      <c r="G117" s="184">
        <v>0</v>
      </c>
      <c r="H117" s="184">
        <f>F117+G117</f>
        <v>24000</v>
      </c>
      <c r="I117" s="184">
        <v>195.02</v>
      </c>
      <c r="J117" s="184">
        <v>195.02</v>
      </c>
      <c r="K117" s="274">
        <f t="shared" si="112"/>
        <v>23804.98</v>
      </c>
      <c r="M117" s="184">
        <f>I117-J117</f>
        <v>0</v>
      </c>
      <c r="N117" s="184"/>
      <c r="O117" s="184"/>
    </row>
    <row r="118" spans="1:15" s="66" customFormat="1" hidden="1" x14ac:dyDescent="0.25">
      <c r="A118" s="75"/>
      <c r="B118" s="76"/>
      <c r="C118" s="105">
        <v>25600</v>
      </c>
      <c r="D118" s="177" t="s">
        <v>577</v>
      </c>
      <c r="E118" s="178"/>
      <c r="F118" s="141">
        <f>SUM(F119)</f>
        <v>0</v>
      </c>
      <c r="G118" s="141">
        <f t="shared" ref="G118:K118" si="143">SUM(G119)</f>
        <v>0</v>
      </c>
      <c r="H118" s="141">
        <f t="shared" si="143"/>
        <v>0</v>
      </c>
      <c r="I118" s="141">
        <f t="shared" si="143"/>
        <v>0</v>
      </c>
      <c r="J118" s="141">
        <f t="shared" si="143"/>
        <v>0</v>
      </c>
      <c r="K118" s="141">
        <f t="shared" si="143"/>
        <v>0</v>
      </c>
      <c r="M118"/>
      <c r="N118"/>
      <c r="O118"/>
    </row>
    <row r="119" spans="1:15" s="66" customFormat="1" hidden="1" x14ac:dyDescent="0.25">
      <c r="A119" s="75"/>
      <c r="B119" s="77"/>
      <c r="C119" s="80"/>
      <c r="D119" s="83">
        <v>25601</v>
      </c>
      <c r="E119" s="239" t="s">
        <v>577</v>
      </c>
      <c r="F119" s="184"/>
      <c r="G119" s="184">
        <v>0</v>
      </c>
      <c r="H119" s="184">
        <f>F119+G119</f>
        <v>0</v>
      </c>
      <c r="I119" s="184"/>
      <c r="J119" s="184"/>
      <c r="K119" s="274"/>
      <c r="M119" s="268"/>
      <c r="N119" s="268"/>
      <c r="O119" s="268"/>
    </row>
    <row r="120" spans="1:15" s="66" customFormat="1" x14ac:dyDescent="0.25">
      <c r="A120" s="75"/>
      <c r="B120" s="179">
        <v>26000</v>
      </c>
      <c r="C120" s="180" t="s">
        <v>353</v>
      </c>
      <c r="D120" s="181"/>
      <c r="E120" s="182"/>
      <c r="F120" s="140">
        <f t="shared" ref="F120" si="144">SUM(F121)</f>
        <v>7790300</v>
      </c>
      <c r="G120" s="140">
        <f t="shared" ref="G120" si="145">SUM(G121)</f>
        <v>0</v>
      </c>
      <c r="H120" s="140">
        <f t="shared" ref="H120:K120" si="146">SUM(H121)</f>
        <v>7790300</v>
      </c>
      <c r="I120" s="140">
        <f t="shared" si="146"/>
        <v>2174771.11</v>
      </c>
      <c r="J120" s="140">
        <f t="shared" si="146"/>
        <v>2156548.38</v>
      </c>
      <c r="K120" s="275">
        <f t="shared" si="146"/>
        <v>5615528.8900000006</v>
      </c>
      <c r="M120"/>
      <c r="N120"/>
      <c r="O120"/>
    </row>
    <row r="121" spans="1:15" s="66" customFormat="1" x14ac:dyDescent="0.25">
      <c r="A121" s="75"/>
      <c r="B121" s="76"/>
      <c r="C121" s="105">
        <v>26100</v>
      </c>
      <c r="D121" s="177" t="s">
        <v>353</v>
      </c>
      <c r="E121" s="178"/>
      <c r="F121" s="141">
        <f t="shared" ref="F121" si="147">SUM(F122:F123)</f>
        <v>7790300</v>
      </c>
      <c r="G121" s="141">
        <f t="shared" ref="G121" si="148">SUM(G122:G123)</f>
        <v>0</v>
      </c>
      <c r="H121" s="141">
        <f t="shared" ref="H121:K121" si="149">SUM(H122:H123)</f>
        <v>7790300</v>
      </c>
      <c r="I121" s="141">
        <f t="shared" ref="I121" si="150">SUM(I122:I123)</f>
        <v>2174771.11</v>
      </c>
      <c r="J121" s="141">
        <f t="shared" ref="J121" si="151">SUM(J122:J123)</f>
        <v>2156548.38</v>
      </c>
      <c r="K121" s="276">
        <f t="shared" si="149"/>
        <v>5615528.8900000006</v>
      </c>
      <c r="M121"/>
      <c r="N121"/>
      <c r="O121"/>
    </row>
    <row r="122" spans="1:15" s="66" customFormat="1" x14ac:dyDescent="0.25">
      <c r="A122" s="75"/>
      <c r="B122" s="77"/>
      <c r="C122" s="76"/>
      <c r="D122" s="78">
        <v>26101</v>
      </c>
      <c r="E122" s="79" t="s">
        <v>354</v>
      </c>
      <c r="F122" s="184">
        <v>7700000</v>
      </c>
      <c r="G122" s="184">
        <v>0</v>
      </c>
      <c r="H122" s="184">
        <f t="shared" ref="H122:H123" si="152">F122+G122</f>
        <v>7700000</v>
      </c>
      <c r="I122" s="184">
        <v>2174221.11</v>
      </c>
      <c r="J122" s="184">
        <v>2155998.38</v>
      </c>
      <c r="K122" s="274">
        <f t="shared" si="112"/>
        <v>5525778.8900000006</v>
      </c>
      <c r="M122" s="184">
        <f>I122-J122</f>
        <v>18222.729999999981</v>
      </c>
      <c r="N122" s="184"/>
      <c r="O122" s="184"/>
    </row>
    <row r="123" spans="1:15" s="66" customFormat="1" x14ac:dyDescent="0.25">
      <c r="A123" s="75"/>
      <c r="B123" s="77"/>
      <c r="C123" s="76"/>
      <c r="D123" s="78">
        <v>26102</v>
      </c>
      <c r="E123" s="79" t="s">
        <v>355</v>
      </c>
      <c r="F123" s="184">
        <v>90300</v>
      </c>
      <c r="G123" s="184">
        <v>0</v>
      </c>
      <c r="H123" s="184">
        <f t="shared" si="152"/>
        <v>90300</v>
      </c>
      <c r="I123" s="184">
        <v>550</v>
      </c>
      <c r="J123" s="184">
        <v>550</v>
      </c>
      <c r="K123" s="274">
        <f t="shared" si="112"/>
        <v>89750</v>
      </c>
      <c r="M123" s="184">
        <f>I123-J123</f>
        <v>0</v>
      </c>
      <c r="N123" s="184"/>
      <c r="O123" s="184"/>
    </row>
    <row r="124" spans="1:15" s="66" customFormat="1" x14ac:dyDescent="0.25">
      <c r="A124" s="75"/>
      <c r="B124" s="179">
        <v>27000</v>
      </c>
      <c r="C124" s="180" t="s">
        <v>356</v>
      </c>
      <c r="D124" s="181"/>
      <c r="E124" s="182"/>
      <c r="F124" s="140">
        <f t="shared" ref="F124:K124" si="153">SUM(F125,F128,F130)</f>
        <v>472000</v>
      </c>
      <c r="G124" s="140">
        <f t="shared" si="153"/>
        <v>0</v>
      </c>
      <c r="H124" s="140">
        <f t="shared" si="153"/>
        <v>472000</v>
      </c>
      <c r="I124" s="140">
        <f t="shared" si="153"/>
        <v>9376</v>
      </c>
      <c r="J124" s="140">
        <f t="shared" si="153"/>
        <v>9376</v>
      </c>
      <c r="K124" s="140">
        <f t="shared" si="153"/>
        <v>462624</v>
      </c>
      <c r="M124"/>
      <c r="N124"/>
      <c r="O124"/>
    </row>
    <row r="125" spans="1:15" s="66" customFormat="1" x14ac:dyDescent="0.25">
      <c r="A125" s="75"/>
      <c r="B125" s="76"/>
      <c r="C125" s="105">
        <v>27100</v>
      </c>
      <c r="D125" s="177" t="s">
        <v>357</v>
      </c>
      <c r="E125" s="178"/>
      <c r="F125" s="141">
        <f>SUM(F126:F127)</f>
        <v>350000</v>
      </c>
      <c r="G125" s="141">
        <f t="shared" ref="G125:K125" si="154">SUM(G126:G127)</f>
        <v>0</v>
      </c>
      <c r="H125" s="141">
        <f t="shared" si="154"/>
        <v>350000</v>
      </c>
      <c r="I125" s="141">
        <f t="shared" si="154"/>
        <v>0</v>
      </c>
      <c r="J125" s="141">
        <f t="shared" si="154"/>
        <v>0</v>
      </c>
      <c r="K125" s="141">
        <f t="shared" si="154"/>
        <v>350000</v>
      </c>
      <c r="M125"/>
      <c r="N125"/>
      <c r="O125"/>
    </row>
    <row r="126" spans="1:15" s="66" customFormat="1" x14ac:dyDescent="0.25">
      <c r="A126" s="75"/>
      <c r="B126" s="77"/>
      <c r="C126" s="76"/>
      <c r="D126" s="78">
        <v>27101</v>
      </c>
      <c r="E126" s="79" t="s">
        <v>357</v>
      </c>
      <c r="F126" s="184">
        <v>350000</v>
      </c>
      <c r="G126" s="184">
        <v>0</v>
      </c>
      <c r="H126" s="184">
        <f t="shared" ref="H126:H127" si="155">F126+G126</f>
        <v>350000</v>
      </c>
      <c r="I126" s="184">
        <v>0</v>
      </c>
      <c r="J126" s="184">
        <v>0</v>
      </c>
      <c r="K126" s="274">
        <f t="shared" si="112"/>
        <v>350000</v>
      </c>
      <c r="M126" s="184">
        <f>I126-J126</f>
        <v>0</v>
      </c>
      <c r="N126" s="184"/>
      <c r="O126" s="184"/>
    </row>
    <row r="127" spans="1:15" s="66" customFormat="1" ht="30" hidden="1" x14ac:dyDescent="0.25">
      <c r="A127" s="75"/>
      <c r="B127" s="77"/>
      <c r="C127" s="76"/>
      <c r="D127" s="78">
        <v>27102</v>
      </c>
      <c r="E127" s="84" t="s">
        <v>558</v>
      </c>
      <c r="F127" s="184"/>
      <c r="G127" s="184"/>
      <c r="H127" s="184">
        <f t="shared" si="155"/>
        <v>0</v>
      </c>
      <c r="I127" s="184"/>
      <c r="J127" s="184"/>
      <c r="K127" s="274">
        <f t="shared" si="112"/>
        <v>0</v>
      </c>
      <c r="M127" s="184">
        <f>I127-J127</f>
        <v>0</v>
      </c>
      <c r="N127" s="184"/>
      <c r="O127" s="184"/>
    </row>
    <row r="128" spans="1:15" s="66" customFormat="1" hidden="1" x14ac:dyDescent="0.25">
      <c r="A128" s="75"/>
      <c r="B128" s="77"/>
      <c r="C128" s="105">
        <v>27200</v>
      </c>
      <c r="D128" s="177" t="s">
        <v>573</v>
      </c>
      <c r="E128" s="178"/>
      <c r="F128" s="141">
        <f>SUM(F129)</f>
        <v>0</v>
      </c>
      <c r="G128" s="141">
        <f t="shared" ref="G128:K128" si="156">SUM(G129)</f>
        <v>0</v>
      </c>
      <c r="H128" s="141">
        <f t="shared" si="156"/>
        <v>0</v>
      </c>
      <c r="I128" s="141">
        <f t="shared" si="156"/>
        <v>0</v>
      </c>
      <c r="J128" s="141">
        <f t="shared" si="156"/>
        <v>0</v>
      </c>
      <c r="K128" s="141">
        <f t="shared" si="156"/>
        <v>0</v>
      </c>
      <c r="M128"/>
      <c r="N128"/>
      <c r="O128"/>
    </row>
    <row r="129" spans="1:15" s="66" customFormat="1" hidden="1" x14ac:dyDescent="0.25">
      <c r="A129" s="75"/>
      <c r="B129" s="77"/>
      <c r="C129" s="80"/>
      <c r="D129" s="83">
        <v>27201</v>
      </c>
      <c r="E129" s="84" t="s">
        <v>574</v>
      </c>
      <c r="F129" s="184"/>
      <c r="G129" s="184">
        <v>0</v>
      </c>
      <c r="H129" s="184">
        <f t="shared" ref="H129" si="157">F129+G129</f>
        <v>0</v>
      </c>
      <c r="I129" s="184">
        <v>0</v>
      </c>
      <c r="J129" s="184">
        <v>0</v>
      </c>
      <c r="K129" s="274">
        <f t="shared" ref="K129" si="158">H129-I129</f>
        <v>0</v>
      </c>
      <c r="M129" s="184">
        <f>I129-J129</f>
        <v>0</v>
      </c>
      <c r="N129" s="184"/>
      <c r="O129" s="184"/>
    </row>
    <row r="130" spans="1:15" s="66" customFormat="1" x14ac:dyDescent="0.25">
      <c r="A130" s="75"/>
      <c r="B130" s="76"/>
      <c r="C130" s="105">
        <v>27300</v>
      </c>
      <c r="D130" s="177" t="s">
        <v>358</v>
      </c>
      <c r="E130" s="178"/>
      <c r="F130" s="141">
        <f>SUM(F131)</f>
        <v>122000</v>
      </c>
      <c r="G130" s="141">
        <f t="shared" ref="G130:K130" si="159">SUM(G131)</f>
        <v>0</v>
      </c>
      <c r="H130" s="141">
        <f t="shared" si="159"/>
        <v>122000</v>
      </c>
      <c r="I130" s="141">
        <f t="shared" si="159"/>
        <v>9376</v>
      </c>
      <c r="J130" s="141">
        <f t="shared" si="159"/>
        <v>9376</v>
      </c>
      <c r="K130" s="141">
        <f t="shared" si="159"/>
        <v>112624</v>
      </c>
      <c r="M130"/>
      <c r="N130"/>
      <c r="O130"/>
    </row>
    <row r="131" spans="1:15" s="66" customFormat="1" x14ac:dyDescent="0.25">
      <c r="A131" s="75"/>
      <c r="B131" s="77"/>
      <c r="C131" s="76"/>
      <c r="D131" s="78">
        <v>27301</v>
      </c>
      <c r="E131" s="79" t="s">
        <v>358</v>
      </c>
      <c r="F131" s="184">
        <v>122000</v>
      </c>
      <c r="G131" s="184">
        <v>0</v>
      </c>
      <c r="H131" s="184">
        <f t="shared" ref="H131" si="160">F131+G131</f>
        <v>122000</v>
      </c>
      <c r="I131" s="184">
        <v>9376</v>
      </c>
      <c r="J131" s="184">
        <v>9376</v>
      </c>
      <c r="K131" s="274">
        <f t="shared" si="112"/>
        <v>112624</v>
      </c>
      <c r="M131"/>
      <c r="N131"/>
      <c r="O131"/>
    </row>
    <row r="132" spans="1:15" s="66" customFormat="1" x14ac:dyDescent="0.25">
      <c r="A132" s="75"/>
      <c r="B132" s="179">
        <v>29000</v>
      </c>
      <c r="C132" s="180" t="s">
        <v>359</v>
      </c>
      <c r="D132" s="181"/>
      <c r="E132" s="182"/>
      <c r="F132" s="140">
        <f>SUM(F133,F135,F137,F140,F142,F144)</f>
        <v>2005869</v>
      </c>
      <c r="G132" s="140">
        <f t="shared" ref="G132" si="161">SUM(G133,G135,G137,G140,G142,G144)</f>
        <v>0</v>
      </c>
      <c r="H132" s="140">
        <f t="shared" ref="H132:K132" si="162">SUM(H133,H135,H137,H140,H142,H144)</f>
        <v>2005869</v>
      </c>
      <c r="I132" s="140">
        <f t="shared" ref="I132" si="163">SUM(I133,I135,I137,I140,I142,I144)</f>
        <v>248711.94</v>
      </c>
      <c r="J132" s="140">
        <f t="shared" ref="J132" si="164">SUM(J133,J135,J137,J140,J142,J144)</f>
        <v>245385.54</v>
      </c>
      <c r="K132" s="275">
        <f t="shared" si="162"/>
        <v>1757157.06</v>
      </c>
      <c r="M132"/>
      <c r="N132"/>
      <c r="O132"/>
    </row>
    <row r="133" spans="1:15" s="66" customFormat="1" x14ac:dyDescent="0.25">
      <c r="A133" s="75"/>
      <c r="B133" s="76"/>
      <c r="C133" s="105">
        <v>29100</v>
      </c>
      <c r="D133" s="177" t="s">
        <v>360</v>
      </c>
      <c r="E133" s="178"/>
      <c r="F133" s="141">
        <f t="shared" ref="F133" si="165">SUM(F134)</f>
        <v>52200</v>
      </c>
      <c r="G133" s="141">
        <f t="shared" ref="G133" si="166">SUM(G134)</f>
        <v>0</v>
      </c>
      <c r="H133" s="141">
        <f t="shared" ref="H133:K133" si="167">SUM(H134)</f>
        <v>52200</v>
      </c>
      <c r="I133" s="141">
        <f t="shared" si="167"/>
        <v>21435.18</v>
      </c>
      <c r="J133" s="141">
        <f t="shared" si="167"/>
        <v>21435.18</v>
      </c>
      <c r="K133" s="276">
        <f t="shared" si="167"/>
        <v>30764.82</v>
      </c>
      <c r="M133"/>
      <c r="N133"/>
      <c r="O133"/>
    </row>
    <row r="134" spans="1:15" s="66" customFormat="1" x14ac:dyDescent="0.25">
      <c r="A134" s="75"/>
      <c r="B134" s="77"/>
      <c r="C134" s="76"/>
      <c r="D134" s="78">
        <v>29101</v>
      </c>
      <c r="E134" s="79" t="s">
        <v>361</v>
      </c>
      <c r="F134" s="184">
        <v>52200</v>
      </c>
      <c r="G134" s="184">
        <v>0</v>
      </c>
      <c r="H134" s="184">
        <f>F134+G134</f>
        <v>52200</v>
      </c>
      <c r="I134" s="184">
        <v>21435.18</v>
      </c>
      <c r="J134" s="184">
        <v>21435.18</v>
      </c>
      <c r="K134" s="274">
        <f t="shared" si="112"/>
        <v>30764.82</v>
      </c>
      <c r="M134" s="184">
        <f>I134-J134</f>
        <v>0</v>
      </c>
      <c r="N134" s="184"/>
      <c r="O134" s="184"/>
    </row>
    <row r="135" spans="1:15" s="66" customFormat="1" x14ac:dyDescent="0.25">
      <c r="A135" s="75"/>
      <c r="B135" s="76"/>
      <c r="C135" s="105">
        <v>29200</v>
      </c>
      <c r="D135" s="177" t="s">
        <v>362</v>
      </c>
      <c r="E135" s="178"/>
      <c r="F135" s="141">
        <f t="shared" ref="F135" si="168">SUM(F136)</f>
        <v>166000</v>
      </c>
      <c r="G135" s="141">
        <f t="shared" ref="G135" si="169">SUM(G136)</f>
        <v>0</v>
      </c>
      <c r="H135" s="141">
        <f t="shared" ref="H135:K135" si="170">SUM(H136)</f>
        <v>166000</v>
      </c>
      <c r="I135" s="141">
        <f t="shared" si="170"/>
        <v>12937.84</v>
      </c>
      <c r="J135" s="141">
        <f t="shared" si="170"/>
        <v>12937.84</v>
      </c>
      <c r="K135" s="276">
        <f t="shared" si="170"/>
        <v>153062.16</v>
      </c>
      <c r="M135"/>
      <c r="N135"/>
      <c r="O135"/>
    </row>
    <row r="136" spans="1:15" s="66" customFormat="1" ht="30" x14ac:dyDescent="0.25">
      <c r="A136" s="75"/>
      <c r="B136" s="77"/>
      <c r="C136" s="76"/>
      <c r="D136" s="78">
        <v>29201</v>
      </c>
      <c r="E136" s="79" t="s">
        <v>362</v>
      </c>
      <c r="F136" s="184">
        <v>166000</v>
      </c>
      <c r="G136" s="184">
        <v>0</v>
      </c>
      <c r="H136" s="184">
        <f>F136+G136</f>
        <v>166000</v>
      </c>
      <c r="I136" s="184">
        <v>12937.84</v>
      </c>
      <c r="J136" s="184">
        <v>12937.84</v>
      </c>
      <c r="K136" s="274">
        <f t="shared" si="112"/>
        <v>153062.16</v>
      </c>
      <c r="M136" s="184">
        <f>I136-J136</f>
        <v>0</v>
      </c>
      <c r="N136" s="184"/>
      <c r="O136" s="184"/>
    </row>
    <row r="137" spans="1:15" s="66" customFormat="1" x14ac:dyDescent="0.25">
      <c r="A137" s="75"/>
      <c r="B137" s="76"/>
      <c r="C137" s="105">
        <v>29300</v>
      </c>
      <c r="D137" s="177" t="s">
        <v>363</v>
      </c>
      <c r="E137" s="178"/>
      <c r="F137" s="141">
        <f>SUM(F138:F138)</f>
        <v>30000</v>
      </c>
      <c r="G137" s="141">
        <f t="shared" ref="G137" si="171">SUM(G138:G139)</f>
        <v>0</v>
      </c>
      <c r="H137" s="141">
        <f t="shared" ref="H137:K137" si="172">SUM(H138:H139)</f>
        <v>30000</v>
      </c>
      <c r="I137" s="141">
        <f t="shared" si="172"/>
        <v>2052</v>
      </c>
      <c r="J137" s="141">
        <f t="shared" ref="J137" si="173">SUM(J138:J139)</f>
        <v>2052</v>
      </c>
      <c r="K137" s="276">
        <f t="shared" si="172"/>
        <v>27948</v>
      </c>
      <c r="M137"/>
      <c r="N137"/>
      <c r="O137"/>
    </row>
    <row r="138" spans="1:15" s="66" customFormat="1" ht="30" x14ac:dyDescent="0.25">
      <c r="A138" s="75"/>
      <c r="B138" s="77"/>
      <c r="C138" s="76"/>
      <c r="D138" s="78">
        <v>29301</v>
      </c>
      <c r="E138" s="79" t="s">
        <v>364</v>
      </c>
      <c r="F138" s="184">
        <v>30000</v>
      </c>
      <c r="G138" s="184">
        <v>0</v>
      </c>
      <c r="H138" s="184">
        <f t="shared" ref="H138:H139" si="174">F138+G138</f>
        <v>30000</v>
      </c>
      <c r="I138" s="184">
        <v>2052</v>
      </c>
      <c r="J138" s="184">
        <v>2052</v>
      </c>
      <c r="K138" s="274">
        <f t="shared" si="112"/>
        <v>27948</v>
      </c>
      <c r="M138" s="184">
        <f>I138-J138</f>
        <v>0</v>
      </c>
      <c r="N138" s="184"/>
      <c r="O138" s="184"/>
    </row>
    <row r="139" spans="1:15" s="66" customFormat="1" ht="30" hidden="1" x14ac:dyDescent="0.25">
      <c r="A139" s="75"/>
      <c r="B139" s="77"/>
      <c r="C139" s="76"/>
      <c r="D139" s="78">
        <v>29302</v>
      </c>
      <c r="E139" s="79" t="s">
        <v>365</v>
      </c>
      <c r="F139" s="184"/>
      <c r="G139" s="184"/>
      <c r="H139" s="184">
        <f t="shared" si="174"/>
        <v>0</v>
      </c>
      <c r="I139" s="184"/>
      <c r="J139" s="184"/>
      <c r="K139" s="274">
        <f t="shared" si="112"/>
        <v>0</v>
      </c>
      <c r="M139" s="184">
        <f>I139-J139</f>
        <v>0</v>
      </c>
      <c r="N139" s="184"/>
      <c r="O139" s="184"/>
    </row>
    <row r="140" spans="1:15" s="66" customFormat="1" x14ac:dyDescent="0.25">
      <c r="A140" s="75"/>
      <c r="B140" s="76"/>
      <c r="C140" s="105">
        <v>29400</v>
      </c>
      <c r="D140" s="177" t="s">
        <v>366</v>
      </c>
      <c r="E140" s="178"/>
      <c r="F140" s="141">
        <f t="shared" ref="F140" si="175">SUM(F141)</f>
        <v>261042</v>
      </c>
      <c r="G140" s="141">
        <f t="shared" ref="G140" si="176">SUM(G141)</f>
        <v>0</v>
      </c>
      <c r="H140" s="141">
        <f t="shared" ref="H140:K140" si="177">SUM(H141)</f>
        <v>261042</v>
      </c>
      <c r="I140" s="141">
        <f t="shared" si="177"/>
        <v>14679.29</v>
      </c>
      <c r="J140" s="141">
        <f t="shared" si="177"/>
        <v>14679.29</v>
      </c>
      <c r="K140" s="276">
        <f t="shared" si="177"/>
        <v>246362.71</v>
      </c>
      <c r="M140"/>
      <c r="N140"/>
      <c r="O140"/>
    </row>
    <row r="141" spans="1:15" s="66" customFormat="1" ht="45" x14ac:dyDescent="0.25">
      <c r="A141" s="75"/>
      <c r="B141" s="77"/>
      <c r="C141" s="76"/>
      <c r="D141" s="78">
        <v>29401</v>
      </c>
      <c r="E141" s="79" t="s">
        <v>366</v>
      </c>
      <c r="F141" s="184">
        <v>261042</v>
      </c>
      <c r="G141" s="184">
        <v>0</v>
      </c>
      <c r="H141" s="184">
        <f>F141+G141</f>
        <v>261042</v>
      </c>
      <c r="I141" s="184">
        <v>14679.29</v>
      </c>
      <c r="J141" s="184">
        <v>14679.29</v>
      </c>
      <c r="K141" s="274">
        <f t="shared" si="112"/>
        <v>246362.71</v>
      </c>
      <c r="M141" s="184">
        <f>I141-J141</f>
        <v>0</v>
      </c>
      <c r="N141" s="184"/>
      <c r="O141" s="184"/>
    </row>
    <row r="142" spans="1:15" s="66" customFormat="1" x14ac:dyDescent="0.25">
      <c r="A142" s="75"/>
      <c r="B142" s="76"/>
      <c r="C142" s="105">
        <v>29600</v>
      </c>
      <c r="D142" s="177" t="s">
        <v>367</v>
      </c>
      <c r="E142" s="178"/>
      <c r="F142" s="141">
        <f t="shared" ref="F142" si="178">SUM(F143)</f>
        <v>1084000</v>
      </c>
      <c r="G142" s="141">
        <f t="shared" ref="G142" si="179">SUM(G143)</f>
        <v>0</v>
      </c>
      <c r="H142" s="141">
        <f t="shared" ref="H142:K142" si="180">SUM(H143)</f>
        <v>1084000</v>
      </c>
      <c r="I142" s="141">
        <f t="shared" si="180"/>
        <v>165282.23000000001</v>
      </c>
      <c r="J142" s="141">
        <f t="shared" si="180"/>
        <v>165282.23000000001</v>
      </c>
      <c r="K142" s="276">
        <f t="shared" si="180"/>
        <v>918717.77</v>
      </c>
      <c r="M142"/>
      <c r="N142"/>
      <c r="O142"/>
    </row>
    <row r="143" spans="1:15" s="66" customFormat="1" ht="30" x14ac:dyDescent="0.25">
      <c r="A143" s="75"/>
      <c r="B143" s="77"/>
      <c r="C143" s="76"/>
      <c r="D143" s="78">
        <v>29601</v>
      </c>
      <c r="E143" s="79" t="s">
        <v>367</v>
      </c>
      <c r="F143" s="184">
        <v>1084000</v>
      </c>
      <c r="G143" s="184">
        <v>0</v>
      </c>
      <c r="H143" s="184">
        <f>F143+G143</f>
        <v>1084000</v>
      </c>
      <c r="I143" s="184">
        <v>165282.23000000001</v>
      </c>
      <c r="J143" s="184">
        <v>165282.23000000001</v>
      </c>
      <c r="K143" s="274">
        <f t="shared" si="112"/>
        <v>918717.77</v>
      </c>
      <c r="M143" s="184">
        <f>I143-J143</f>
        <v>0</v>
      </c>
      <c r="N143" s="184"/>
      <c r="O143" s="184"/>
    </row>
    <row r="144" spans="1:15" s="66" customFormat="1" x14ac:dyDescent="0.25">
      <c r="A144" s="75"/>
      <c r="B144" s="76"/>
      <c r="C144" s="105">
        <v>29800</v>
      </c>
      <c r="D144" s="177" t="s">
        <v>368</v>
      </c>
      <c r="E144" s="178"/>
      <c r="F144" s="141">
        <f t="shared" ref="F144" si="181">SUM(F145:F146)</f>
        <v>412627</v>
      </c>
      <c r="G144" s="141">
        <f t="shared" ref="G144" si="182">SUM(G145:G146)</f>
        <v>0</v>
      </c>
      <c r="H144" s="141">
        <f t="shared" ref="H144:K144" si="183">SUM(H145:H146)</f>
        <v>412627</v>
      </c>
      <c r="I144" s="141">
        <f t="shared" si="183"/>
        <v>32325.4</v>
      </c>
      <c r="J144" s="141">
        <f t="shared" ref="J144" si="184">SUM(J145:J146)</f>
        <v>28999</v>
      </c>
      <c r="K144" s="276">
        <f t="shared" si="183"/>
        <v>380301.6</v>
      </c>
      <c r="M144"/>
      <c r="N144"/>
      <c r="O144"/>
    </row>
    <row r="145" spans="1:15" s="66" customFormat="1" ht="45" x14ac:dyDescent="0.25">
      <c r="A145" s="75"/>
      <c r="B145" s="77"/>
      <c r="C145" s="76"/>
      <c r="D145" s="78">
        <v>29804</v>
      </c>
      <c r="E145" s="79" t="s">
        <v>369</v>
      </c>
      <c r="F145" s="184">
        <v>367000</v>
      </c>
      <c r="G145" s="184">
        <v>0</v>
      </c>
      <c r="H145" s="184">
        <f t="shared" ref="H145:H146" si="185">F145+G145</f>
        <v>367000</v>
      </c>
      <c r="I145" s="184">
        <v>0</v>
      </c>
      <c r="J145" s="184">
        <v>0</v>
      </c>
      <c r="K145" s="274">
        <f t="shared" si="112"/>
        <v>367000</v>
      </c>
      <c r="M145" s="184">
        <f>I145-J145</f>
        <v>0</v>
      </c>
      <c r="N145" s="184"/>
      <c r="O145" s="184"/>
    </row>
    <row r="146" spans="1:15" s="66" customFormat="1" ht="45" x14ac:dyDescent="0.25">
      <c r="A146" s="75"/>
      <c r="B146" s="77"/>
      <c r="C146" s="76"/>
      <c r="D146" s="78">
        <v>29805</v>
      </c>
      <c r="E146" s="79" t="s">
        <v>559</v>
      </c>
      <c r="F146" s="184">
        <v>45627</v>
      </c>
      <c r="G146" s="184">
        <v>0</v>
      </c>
      <c r="H146" s="184">
        <f t="shared" si="185"/>
        <v>45627</v>
      </c>
      <c r="I146" s="184">
        <v>32325.4</v>
      </c>
      <c r="J146" s="184">
        <v>28999</v>
      </c>
      <c r="K146" s="274">
        <f t="shared" si="112"/>
        <v>13301.599999999999</v>
      </c>
      <c r="M146" s="184">
        <f>I146-J146</f>
        <v>3326.4000000000015</v>
      </c>
      <c r="N146" s="184"/>
      <c r="O146" s="184"/>
    </row>
    <row r="147" spans="1:15" s="66" customFormat="1" x14ac:dyDescent="0.25">
      <c r="A147" s="75"/>
      <c r="B147" s="77"/>
      <c r="C147" s="76"/>
      <c r="D147" s="78"/>
      <c r="E147" s="79"/>
      <c r="F147" s="184"/>
      <c r="G147" s="184"/>
      <c r="H147" s="184"/>
      <c r="I147" s="184"/>
      <c r="J147" s="184"/>
      <c r="K147" s="274"/>
      <c r="M147" s="263"/>
      <c r="N147" s="263"/>
      <c r="O147" s="263"/>
    </row>
    <row r="148" spans="1:15" s="66" customFormat="1" x14ac:dyDescent="0.25">
      <c r="A148" s="67">
        <v>30000</v>
      </c>
      <c r="B148" s="68" t="s">
        <v>370</v>
      </c>
      <c r="C148" s="69"/>
      <c r="D148" s="69"/>
      <c r="E148" s="70"/>
      <c r="F148" s="139">
        <f>SUM(F149,F166,F177,F192,F202,F228,F245,F251)</f>
        <v>56423602</v>
      </c>
      <c r="G148" s="139">
        <f t="shared" ref="G148:K148" si="186">SUM(G149,G166,G177,G192,G202,G228,G245,G251)</f>
        <v>0</v>
      </c>
      <c r="H148" s="139">
        <f t="shared" si="186"/>
        <v>56423602</v>
      </c>
      <c r="I148" s="139">
        <f t="shared" si="186"/>
        <v>8897301.6900000013</v>
      </c>
      <c r="J148" s="139">
        <f t="shared" si="186"/>
        <v>8591079.6099999994</v>
      </c>
      <c r="K148" s="139">
        <f t="shared" si="186"/>
        <v>47526300.309999995</v>
      </c>
      <c r="M148" s="274">
        <f>I148-J148</f>
        <v>306222.08000000194</v>
      </c>
      <c r="N148" s="274"/>
      <c r="O148" s="274">
        <f>M148-N148</f>
        <v>306222.08000000194</v>
      </c>
    </row>
    <row r="149" spans="1:15" s="66" customFormat="1" x14ac:dyDescent="0.25">
      <c r="A149" s="75"/>
      <c r="B149" s="179">
        <v>31000</v>
      </c>
      <c r="C149" s="180" t="s">
        <v>371</v>
      </c>
      <c r="D149" s="181"/>
      <c r="E149" s="182"/>
      <c r="F149" s="140">
        <f>SUM(F150,F152,F154,F156,F158,F162,F164)</f>
        <v>17826840</v>
      </c>
      <c r="G149" s="140">
        <f t="shared" ref="G149:K149" si="187">SUM(G150,G152,G154,G156,G158,G162,G164)</f>
        <v>0</v>
      </c>
      <c r="H149" s="140">
        <f t="shared" si="187"/>
        <v>17826840</v>
      </c>
      <c r="I149" s="140">
        <f t="shared" si="187"/>
        <v>2270415.69</v>
      </c>
      <c r="J149" s="140">
        <f t="shared" si="187"/>
        <v>2171110.56</v>
      </c>
      <c r="K149" s="140">
        <f t="shared" si="187"/>
        <v>15556424.309999999</v>
      </c>
      <c r="M149"/>
      <c r="N149"/>
      <c r="O149"/>
    </row>
    <row r="150" spans="1:15" s="66" customFormat="1" x14ac:dyDescent="0.25">
      <c r="A150" s="75"/>
      <c r="B150" s="76"/>
      <c r="C150" s="105">
        <v>31100</v>
      </c>
      <c r="D150" s="177" t="s">
        <v>372</v>
      </c>
      <c r="E150" s="178"/>
      <c r="F150" s="141">
        <f t="shared" ref="F150" si="188">SUM(F151)</f>
        <v>10660000</v>
      </c>
      <c r="G150" s="141">
        <f t="shared" ref="G150" si="189">SUM(G151)</f>
        <v>0</v>
      </c>
      <c r="H150" s="141">
        <f t="shared" ref="H150:K150" si="190">SUM(H151)</f>
        <v>10660000</v>
      </c>
      <c r="I150" s="141">
        <f t="shared" si="190"/>
        <v>1594555.83</v>
      </c>
      <c r="J150" s="141">
        <f t="shared" si="190"/>
        <v>1594555.83</v>
      </c>
      <c r="K150" s="276">
        <f t="shared" si="190"/>
        <v>9065444.1699999999</v>
      </c>
      <c r="M150"/>
      <c r="N150"/>
      <c r="O150"/>
    </row>
    <row r="151" spans="1:15" s="66" customFormat="1" x14ac:dyDescent="0.25">
      <c r="A151" s="75"/>
      <c r="B151" s="77"/>
      <c r="C151" s="76"/>
      <c r="D151" s="78">
        <v>31101</v>
      </c>
      <c r="E151" s="79" t="s">
        <v>373</v>
      </c>
      <c r="F151" s="184">
        <v>10660000</v>
      </c>
      <c r="G151" s="286">
        <v>0</v>
      </c>
      <c r="H151" s="184">
        <f>F151+G151</f>
        <v>10660000</v>
      </c>
      <c r="I151" s="184">
        <v>1594555.83</v>
      </c>
      <c r="J151" s="184">
        <v>1594555.83</v>
      </c>
      <c r="K151" s="274">
        <f t="shared" si="112"/>
        <v>9065444.1699999999</v>
      </c>
      <c r="M151" s="184">
        <f>I151-J151</f>
        <v>0</v>
      </c>
      <c r="N151" s="184"/>
      <c r="O151" s="184">
        <f>M151-N151</f>
        <v>0</v>
      </c>
    </row>
    <row r="152" spans="1:15" s="66" customFormat="1" x14ac:dyDescent="0.25">
      <c r="A152" s="75"/>
      <c r="B152" s="76"/>
      <c r="C152" s="105">
        <v>31200</v>
      </c>
      <c r="D152" s="177" t="s">
        <v>589</v>
      </c>
      <c r="E152" s="178"/>
      <c r="F152" s="141">
        <f>SUM(F153)</f>
        <v>2200</v>
      </c>
      <c r="G152" s="141">
        <f t="shared" ref="G152:K152" si="191">SUM(G153)</f>
        <v>0</v>
      </c>
      <c r="H152" s="141">
        <f t="shared" si="191"/>
        <v>2200</v>
      </c>
      <c r="I152" s="141">
        <f t="shared" si="191"/>
        <v>999.81</v>
      </c>
      <c r="J152" s="141">
        <f t="shared" si="191"/>
        <v>999.81</v>
      </c>
      <c r="K152" s="141">
        <f t="shared" si="191"/>
        <v>1200.19</v>
      </c>
      <c r="M152"/>
      <c r="N152"/>
      <c r="O152" s="184"/>
    </row>
    <row r="153" spans="1:15" s="66" customFormat="1" x14ac:dyDescent="0.25">
      <c r="A153" s="75"/>
      <c r="B153" s="77"/>
      <c r="C153" s="76"/>
      <c r="D153" s="85">
        <v>31201</v>
      </c>
      <c r="E153" s="84" t="s">
        <v>580</v>
      </c>
      <c r="F153" s="184">
        <v>2200</v>
      </c>
      <c r="G153" s="286">
        <v>0</v>
      </c>
      <c r="H153" s="184">
        <f>F153+G153</f>
        <v>2200</v>
      </c>
      <c r="I153" s="184">
        <v>999.81</v>
      </c>
      <c r="J153" s="184">
        <v>999.81</v>
      </c>
      <c r="K153" s="274">
        <f t="shared" si="112"/>
        <v>1200.19</v>
      </c>
      <c r="M153" s="268"/>
      <c r="N153" s="268"/>
      <c r="O153" s="184"/>
    </row>
    <row r="154" spans="1:15" s="66" customFormat="1" x14ac:dyDescent="0.25">
      <c r="A154" s="75"/>
      <c r="B154" s="76"/>
      <c r="C154" s="105">
        <v>31300</v>
      </c>
      <c r="D154" s="177" t="s">
        <v>374</v>
      </c>
      <c r="E154" s="178"/>
      <c r="F154" s="141">
        <f t="shared" ref="F154" si="192">SUM(F155)</f>
        <v>2052000</v>
      </c>
      <c r="G154" s="141">
        <f t="shared" ref="G154" si="193">SUM(G155)</f>
        <v>0</v>
      </c>
      <c r="H154" s="141">
        <f t="shared" ref="H154:K154" si="194">SUM(H155)</f>
        <v>2052000</v>
      </c>
      <c r="I154" s="141">
        <f t="shared" si="194"/>
        <v>381622.1</v>
      </c>
      <c r="J154" s="141">
        <f t="shared" si="194"/>
        <v>282316.96999999997</v>
      </c>
      <c r="K154" s="276">
        <f t="shared" si="194"/>
        <v>1670377.9</v>
      </c>
      <c r="M154"/>
      <c r="N154"/>
      <c r="O154" s="184"/>
    </row>
    <row r="155" spans="1:15" s="66" customFormat="1" x14ac:dyDescent="0.25">
      <c r="A155" s="75"/>
      <c r="B155" s="77"/>
      <c r="C155" s="76"/>
      <c r="D155" s="78">
        <v>31301</v>
      </c>
      <c r="E155" s="79" t="s">
        <v>375</v>
      </c>
      <c r="F155" s="184">
        <v>2052000</v>
      </c>
      <c r="G155" s="184">
        <v>0</v>
      </c>
      <c r="H155" s="184">
        <f>F155+G155</f>
        <v>2052000</v>
      </c>
      <c r="I155" s="184">
        <v>381622.1</v>
      </c>
      <c r="J155" s="184">
        <v>282316.96999999997</v>
      </c>
      <c r="K155" s="274">
        <f t="shared" si="112"/>
        <v>1670377.9</v>
      </c>
      <c r="M155" s="184">
        <f>I155-J155</f>
        <v>99305.13</v>
      </c>
      <c r="N155" s="184"/>
      <c r="O155" s="184">
        <f>M155-N155</f>
        <v>99305.13</v>
      </c>
    </row>
    <row r="156" spans="1:15" s="66" customFormat="1" x14ac:dyDescent="0.25">
      <c r="A156" s="75"/>
      <c r="B156" s="76"/>
      <c r="C156" s="105">
        <v>31400</v>
      </c>
      <c r="D156" s="177" t="s">
        <v>376</v>
      </c>
      <c r="E156" s="178"/>
      <c r="F156" s="141">
        <f t="shared" ref="F156" si="195">SUM(F157)</f>
        <v>781000</v>
      </c>
      <c r="G156" s="141">
        <f t="shared" ref="G156" si="196">SUM(G157)</f>
        <v>0</v>
      </c>
      <c r="H156" s="141">
        <f t="shared" ref="H156:K156" si="197">SUM(H157)</f>
        <v>781000</v>
      </c>
      <c r="I156" s="141">
        <f t="shared" si="197"/>
        <v>205889.78</v>
      </c>
      <c r="J156" s="141">
        <f t="shared" si="197"/>
        <v>205889.78</v>
      </c>
      <c r="K156" s="276">
        <f t="shared" si="197"/>
        <v>575110.22</v>
      </c>
      <c r="M156"/>
      <c r="N156"/>
      <c r="O156"/>
    </row>
    <row r="157" spans="1:15" s="66" customFormat="1" x14ac:dyDescent="0.25">
      <c r="A157" s="75"/>
      <c r="B157" s="77"/>
      <c r="C157" s="76"/>
      <c r="D157" s="78">
        <v>31401</v>
      </c>
      <c r="E157" s="79" t="s">
        <v>377</v>
      </c>
      <c r="F157" s="184">
        <v>781000</v>
      </c>
      <c r="G157" s="286">
        <v>0</v>
      </c>
      <c r="H157" s="184">
        <f>F157+G157</f>
        <v>781000</v>
      </c>
      <c r="I157" s="184">
        <v>205889.78</v>
      </c>
      <c r="J157" s="184">
        <v>205889.78</v>
      </c>
      <c r="K157" s="274">
        <f t="shared" ref="K157:K224" si="198">H157-I157</f>
        <v>575110.22</v>
      </c>
      <c r="M157" s="184">
        <f>I157-J157</f>
        <v>0</v>
      </c>
      <c r="N157" s="184"/>
      <c r="O157" s="184">
        <f>M157-N157</f>
        <v>0</v>
      </c>
    </row>
    <row r="158" spans="1:15" s="66" customFormat="1" x14ac:dyDescent="0.25">
      <c r="A158" s="75"/>
      <c r="B158" s="76"/>
      <c r="C158" s="105">
        <v>31500</v>
      </c>
      <c r="D158" s="177" t="s">
        <v>378</v>
      </c>
      <c r="E158" s="178"/>
      <c r="F158" s="141">
        <f t="shared" ref="F158" si="199">SUM(F159)</f>
        <v>273000</v>
      </c>
      <c r="G158" s="141">
        <f t="shared" ref="G158" si="200">SUM(G159)</f>
        <v>0</v>
      </c>
      <c r="H158" s="141">
        <f t="shared" ref="H158:K158" si="201">SUM(H159)</f>
        <v>273000</v>
      </c>
      <c r="I158" s="141">
        <f t="shared" si="201"/>
        <v>42350.38</v>
      </c>
      <c r="J158" s="141">
        <f t="shared" si="201"/>
        <v>42350.38</v>
      </c>
      <c r="K158" s="276">
        <f t="shared" si="201"/>
        <v>230649.62</v>
      </c>
      <c r="M158"/>
      <c r="N158"/>
      <c r="O158"/>
    </row>
    <row r="159" spans="1:15" s="66" customFormat="1" x14ac:dyDescent="0.25">
      <c r="A159" s="75"/>
      <c r="B159" s="77"/>
      <c r="C159" s="76"/>
      <c r="D159" s="78">
        <v>31501</v>
      </c>
      <c r="E159" s="79" t="s">
        <v>527</v>
      </c>
      <c r="F159" s="184">
        <v>273000</v>
      </c>
      <c r="G159" s="184">
        <v>0</v>
      </c>
      <c r="H159" s="184">
        <f>F159+G159</f>
        <v>273000</v>
      </c>
      <c r="I159" s="184">
        <v>42350.38</v>
      </c>
      <c r="J159" s="184">
        <v>42350.38</v>
      </c>
      <c r="K159" s="274">
        <f t="shared" si="198"/>
        <v>230649.62</v>
      </c>
      <c r="M159" s="184">
        <f>I159-J159</f>
        <v>0</v>
      </c>
      <c r="N159" s="292"/>
      <c r="O159" s="184">
        <f>M159-N159</f>
        <v>0</v>
      </c>
    </row>
    <row r="160" spans="1:15" s="66" customFormat="1" hidden="1" x14ac:dyDescent="0.25">
      <c r="A160" s="75"/>
      <c r="B160" s="76"/>
      <c r="C160" s="105">
        <v>31600</v>
      </c>
      <c r="D160" s="177" t="s">
        <v>379</v>
      </c>
      <c r="E160" s="178"/>
      <c r="F160" s="141"/>
      <c r="G160" s="141">
        <f t="shared" ref="G160" si="202">SUM(G161)</f>
        <v>0</v>
      </c>
      <c r="H160" s="141">
        <f t="shared" ref="H160:K160" si="203">SUM(H161)</f>
        <v>0</v>
      </c>
      <c r="I160" s="141"/>
      <c r="J160" s="141"/>
      <c r="K160" s="276">
        <f t="shared" si="203"/>
        <v>0</v>
      </c>
      <c r="M160"/>
      <c r="N160"/>
      <c r="O160"/>
    </row>
    <row r="161" spans="1:15" s="66" customFormat="1" ht="15" hidden="1" customHeight="1" x14ac:dyDescent="0.25">
      <c r="A161" s="75"/>
      <c r="B161" s="77"/>
      <c r="C161" s="76"/>
      <c r="D161" s="78">
        <v>31601</v>
      </c>
      <c r="E161" s="79" t="s">
        <v>379</v>
      </c>
      <c r="F161" s="184"/>
      <c r="G161" s="184"/>
      <c r="H161" s="184">
        <f>F161+G161</f>
        <v>0</v>
      </c>
      <c r="I161" s="184">
        <v>0</v>
      </c>
      <c r="J161" s="184">
        <v>0</v>
      </c>
      <c r="K161" s="274">
        <f t="shared" si="198"/>
        <v>0</v>
      </c>
      <c r="M161"/>
      <c r="N161"/>
      <c r="O161"/>
    </row>
    <row r="162" spans="1:15" s="66" customFormat="1" x14ac:dyDescent="0.25">
      <c r="A162" s="75"/>
      <c r="B162" s="76"/>
      <c r="C162" s="105">
        <v>31700</v>
      </c>
      <c r="D162" s="177" t="s">
        <v>380</v>
      </c>
      <c r="E162" s="178"/>
      <c r="F162" s="141">
        <f t="shared" ref="F162" si="204">SUM(F163)</f>
        <v>2816640</v>
      </c>
      <c r="G162" s="141">
        <f t="shared" ref="G162" si="205">SUM(G163)</f>
        <v>0</v>
      </c>
      <c r="H162" s="141">
        <f t="shared" ref="H162:K162" si="206">SUM(H163)</f>
        <v>2816640</v>
      </c>
      <c r="I162" s="141">
        <f t="shared" si="206"/>
        <v>5940</v>
      </c>
      <c r="J162" s="141">
        <f t="shared" si="206"/>
        <v>5940</v>
      </c>
      <c r="K162" s="276">
        <f t="shared" si="206"/>
        <v>2810700</v>
      </c>
      <c r="M162"/>
      <c r="N162"/>
      <c r="O162"/>
    </row>
    <row r="163" spans="1:15" s="66" customFormat="1" ht="30" x14ac:dyDescent="0.25">
      <c r="A163" s="75"/>
      <c r="B163" s="77"/>
      <c r="C163" s="76"/>
      <c r="D163" s="78">
        <v>31701</v>
      </c>
      <c r="E163" s="79" t="s">
        <v>380</v>
      </c>
      <c r="F163" s="184">
        <v>2816640</v>
      </c>
      <c r="G163" s="184">
        <v>0</v>
      </c>
      <c r="H163" s="184">
        <f>F163+G163</f>
        <v>2816640</v>
      </c>
      <c r="I163" s="184">
        <v>5940</v>
      </c>
      <c r="J163" s="184">
        <v>5940</v>
      </c>
      <c r="K163" s="274">
        <f t="shared" si="198"/>
        <v>2810700</v>
      </c>
      <c r="M163" s="184">
        <f>I163-J163</f>
        <v>0</v>
      </c>
      <c r="N163" s="184"/>
      <c r="O163" s="184">
        <f>M163-N163</f>
        <v>0</v>
      </c>
    </row>
    <row r="164" spans="1:15" s="66" customFormat="1" x14ac:dyDescent="0.25">
      <c r="A164" s="75"/>
      <c r="B164" s="76"/>
      <c r="C164" s="105">
        <v>31800</v>
      </c>
      <c r="D164" s="177" t="s">
        <v>381</v>
      </c>
      <c r="E164" s="178"/>
      <c r="F164" s="141">
        <f t="shared" ref="F164" si="207">SUM(F165)</f>
        <v>1242000</v>
      </c>
      <c r="G164" s="141">
        <f t="shared" ref="G164" si="208">SUM(G165)</f>
        <v>0</v>
      </c>
      <c r="H164" s="141">
        <f t="shared" ref="H164:K164" si="209">SUM(H165)</f>
        <v>1242000</v>
      </c>
      <c r="I164" s="141">
        <f t="shared" si="209"/>
        <v>39057.79</v>
      </c>
      <c r="J164" s="141">
        <f t="shared" si="209"/>
        <v>39057.79</v>
      </c>
      <c r="K164" s="276">
        <f t="shared" si="209"/>
        <v>1202942.21</v>
      </c>
      <c r="M164"/>
      <c r="N164"/>
      <c r="O164"/>
    </row>
    <row r="165" spans="1:15" s="66" customFormat="1" x14ac:dyDescent="0.25">
      <c r="A165" s="75"/>
      <c r="B165" s="77"/>
      <c r="C165" s="76"/>
      <c r="D165" s="78">
        <v>31801</v>
      </c>
      <c r="E165" s="79" t="s">
        <v>528</v>
      </c>
      <c r="F165" s="184">
        <v>1242000</v>
      </c>
      <c r="G165" s="184">
        <v>0</v>
      </c>
      <c r="H165" s="184">
        <f>F165+G165</f>
        <v>1242000</v>
      </c>
      <c r="I165" s="184">
        <v>39057.79</v>
      </c>
      <c r="J165" s="184">
        <v>39057.79</v>
      </c>
      <c r="K165" s="274">
        <f t="shared" si="198"/>
        <v>1202942.21</v>
      </c>
      <c r="M165" s="184">
        <f>I165-J165</f>
        <v>0</v>
      </c>
      <c r="N165" s="184"/>
      <c r="O165" s="184">
        <f>M165-N165</f>
        <v>0</v>
      </c>
    </row>
    <row r="166" spans="1:15" s="66" customFormat="1" x14ac:dyDescent="0.25">
      <c r="A166" s="75"/>
      <c r="B166" s="179">
        <v>32000</v>
      </c>
      <c r="C166" s="180" t="s">
        <v>382</v>
      </c>
      <c r="D166" s="181"/>
      <c r="E166" s="182"/>
      <c r="F166" s="140">
        <f>SUM(F167,F169,F171,F173,F175)</f>
        <v>9725000</v>
      </c>
      <c r="G166" s="140">
        <f t="shared" ref="G166:K166" si="210">SUM(G167,G169,G171,G173,G175)</f>
        <v>0</v>
      </c>
      <c r="H166" s="140">
        <f t="shared" si="210"/>
        <v>9725000</v>
      </c>
      <c r="I166" s="140">
        <f t="shared" si="210"/>
        <v>2373124.9400000004</v>
      </c>
      <c r="J166" s="140">
        <f t="shared" si="210"/>
        <v>2373124.9400000004</v>
      </c>
      <c r="K166" s="140">
        <f t="shared" si="210"/>
        <v>7351875.0600000005</v>
      </c>
      <c r="M166"/>
      <c r="N166"/>
      <c r="O166"/>
    </row>
    <row r="167" spans="1:15" s="66" customFormat="1" x14ac:dyDescent="0.25">
      <c r="A167" s="75"/>
      <c r="B167" s="76"/>
      <c r="C167" s="105">
        <v>32200</v>
      </c>
      <c r="D167" s="177" t="s">
        <v>383</v>
      </c>
      <c r="E167" s="178"/>
      <c r="F167" s="141">
        <f t="shared" ref="F167" si="211">SUM(F168)</f>
        <v>4620000</v>
      </c>
      <c r="G167" s="141">
        <f t="shared" ref="G167" si="212">SUM(G168)</f>
        <v>0</v>
      </c>
      <c r="H167" s="141">
        <f t="shared" ref="H167:K167" si="213">SUM(H168)</f>
        <v>4620000</v>
      </c>
      <c r="I167" s="141">
        <f t="shared" si="213"/>
        <v>1199923.53</v>
      </c>
      <c r="J167" s="141">
        <f t="shared" si="213"/>
        <v>1199923.53</v>
      </c>
      <c r="K167" s="276">
        <f t="shared" si="213"/>
        <v>3420076.4699999997</v>
      </c>
      <c r="M167"/>
      <c r="N167"/>
      <c r="O167"/>
    </row>
    <row r="168" spans="1:15" s="66" customFormat="1" x14ac:dyDescent="0.25">
      <c r="A168" s="75"/>
      <c r="B168" s="77"/>
      <c r="C168" s="76"/>
      <c r="D168" s="78">
        <v>32201</v>
      </c>
      <c r="E168" s="79" t="s">
        <v>384</v>
      </c>
      <c r="F168" s="184">
        <v>4620000</v>
      </c>
      <c r="G168" s="184">
        <v>0</v>
      </c>
      <c r="H168" s="184">
        <f>F168+G168</f>
        <v>4620000</v>
      </c>
      <c r="I168" s="184">
        <v>1199923.53</v>
      </c>
      <c r="J168" s="184">
        <v>1199923.53</v>
      </c>
      <c r="K168" s="274">
        <f t="shared" si="198"/>
        <v>3420076.4699999997</v>
      </c>
      <c r="M168" s="184">
        <f>I168-J168</f>
        <v>0</v>
      </c>
      <c r="N168" s="293"/>
      <c r="O168" s="184">
        <f>M168-N168</f>
        <v>0</v>
      </c>
    </row>
    <row r="169" spans="1:15" s="66" customFormat="1" x14ac:dyDescent="0.25">
      <c r="A169" s="75"/>
      <c r="B169" s="76"/>
      <c r="C169" s="105">
        <v>32300</v>
      </c>
      <c r="D169" s="177" t="s">
        <v>385</v>
      </c>
      <c r="E169" s="178"/>
      <c r="F169" s="141">
        <f t="shared" ref="F169" si="214">SUM(F170)</f>
        <v>2240000</v>
      </c>
      <c r="G169" s="141">
        <f t="shared" ref="G169" si="215">SUM(G170)</f>
        <v>0</v>
      </c>
      <c r="H169" s="141">
        <f t="shared" ref="H169:K169" si="216">SUM(H170)</f>
        <v>2240000</v>
      </c>
      <c r="I169" s="141">
        <f t="shared" si="216"/>
        <v>434827.4</v>
      </c>
      <c r="J169" s="141">
        <f t="shared" si="216"/>
        <v>434827.4</v>
      </c>
      <c r="K169" s="276">
        <f t="shared" si="216"/>
        <v>1805172.6</v>
      </c>
      <c r="M169"/>
      <c r="N169"/>
      <c r="O169"/>
    </row>
    <row r="170" spans="1:15" s="66" customFormat="1" ht="45" x14ac:dyDescent="0.25">
      <c r="A170" s="75"/>
      <c r="B170" s="77"/>
      <c r="C170" s="76"/>
      <c r="D170" s="78">
        <v>32301</v>
      </c>
      <c r="E170" s="79" t="s">
        <v>386</v>
      </c>
      <c r="F170" s="184">
        <v>2240000</v>
      </c>
      <c r="G170" s="184">
        <v>0</v>
      </c>
      <c r="H170" s="184">
        <f>F170+G170</f>
        <v>2240000</v>
      </c>
      <c r="I170" s="184">
        <v>434827.4</v>
      </c>
      <c r="J170" s="184">
        <v>434827.4</v>
      </c>
      <c r="K170" s="274">
        <f t="shared" si="198"/>
        <v>1805172.6</v>
      </c>
      <c r="M170" s="184">
        <f>I170-J170</f>
        <v>0</v>
      </c>
      <c r="N170" s="184"/>
      <c r="O170" s="184">
        <f>M170-N170</f>
        <v>0</v>
      </c>
    </row>
    <row r="171" spans="1:15" s="66" customFormat="1" x14ac:dyDescent="0.25">
      <c r="A171" s="75"/>
      <c r="B171" s="76"/>
      <c r="C171" s="105">
        <v>32600</v>
      </c>
      <c r="D171" s="177" t="s">
        <v>590</v>
      </c>
      <c r="E171" s="178"/>
      <c r="F171" s="141">
        <f>SUM(F172)</f>
        <v>30000</v>
      </c>
      <c r="G171" s="141">
        <f t="shared" ref="G171:K171" si="217">SUM(G172)</f>
        <v>0</v>
      </c>
      <c r="H171" s="141">
        <f t="shared" si="217"/>
        <v>30000</v>
      </c>
      <c r="I171" s="141">
        <f t="shared" si="217"/>
        <v>0</v>
      </c>
      <c r="J171" s="141">
        <f t="shared" si="217"/>
        <v>0</v>
      </c>
      <c r="K171" s="141">
        <f t="shared" si="217"/>
        <v>30000</v>
      </c>
      <c r="M171"/>
      <c r="N171"/>
      <c r="O171"/>
    </row>
    <row r="172" spans="1:15" s="66" customFormat="1" ht="30" x14ac:dyDescent="0.25">
      <c r="A172" s="75"/>
      <c r="B172" s="77"/>
      <c r="C172" s="76"/>
      <c r="D172" s="85">
        <v>32601</v>
      </c>
      <c r="E172" s="84" t="s">
        <v>581</v>
      </c>
      <c r="F172" s="184">
        <v>30000</v>
      </c>
      <c r="G172" s="184">
        <v>0</v>
      </c>
      <c r="H172" s="184">
        <f>F172+G172</f>
        <v>30000</v>
      </c>
      <c r="I172" s="184">
        <v>0</v>
      </c>
      <c r="J172" s="184">
        <v>0</v>
      </c>
      <c r="K172" s="274">
        <f t="shared" si="198"/>
        <v>30000</v>
      </c>
      <c r="M172" s="268"/>
      <c r="N172" s="268"/>
      <c r="O172" s="268"/>
    </row>
    <row r="173" spans="1:15" s="66" customFormat="1" x14ac:dyDescent="0.25">
      <c r="A173" s="75"/>
      <c r="B173" s="76"/>
      <c r="C173" s="105">
        <v>32700</v>
      </c>
      <c r="D173" s="177" t="s">
        <v>387</v>
      </c>
      <c r="E173" s="178"/>
      <c r="F173" s="141">
        <f t="shared" ref="F173" si="218">SUM(F174)</f>
        <v>2450000</v>
      </c>
      <c r="G173" s="141">
        <f t="shared" ref="G173" si="219">SUM(G174)</f>
        <v>0</v>
      </c>
      <c r="H173" s="141">
        <f t="shared" ref="H173:K173" si="220">SUM(H174)</f>
        <v>2450000</v>
      </c>
      <c r="I173" s="141">
        <f t="shared" si="220"/>
        <v>688154.01</v>
      </c>
      <c r="J173" s="141">
        <f t="shared" si="220"/>
        <v>688154.01</v>
      </c>
      <c r="K173" s="276">
        <f t="shared" si="220"/>
        <v>1761845.99</v>
      </c>
      <c r="M173"/>
      <c r="N173"/>
      <c r="O173"/>
    </row>
    <row r="174" spans="1:15" s="66" customFormat="1" x14ac:dyDescent="0.25">
      <c r="A174" s="75"/>
      <c r="B174" s="77"/>
      <c r="C174" s="76"/>
      <c r="D174" s="78">
        <v>32701</v>
      </c>
      <c r="E174" s="79" t="s">
        <v>387</v>
      </c>
      <c r="F174" s="184">
        <v>2450000</v>
      </c>
      <c r="G174" s="184">
        <v>0</v>
      </c>
      <c r="H174" s="184">
        <f>F174+G174</f>
        <v>2450000</v>
      </c>
      <c r="I174" s="184">
        <v>688154.01</v>
      </c>
      <c r="J174" s="184">
        <v>688154.01</v>
      </c>
      <c r="K174" s="274">
        <f t="shared" si="198"/>
        <v>1761845.99</v>
      </c>
      <c r="M174" s="184">
        <f>I174-J174</f>
        <v>0</v>
      </c>
      <c r="N174" s="292"/>
      <c r="O174" s="184">
        <f>M174-N174</f>
        <v>0</v>
      </c>
    </row>
    <row r="175" spans="1:15" s="66" customFormat="1" x14ac:dyDescent="0.25">
      <c r="A175" s="75"/>
      <c r="B175" s="76"/>
      <c r="C175" s="105">
        <v>32900</v>
      </c>
      <c r="D175" s="177" t="s">
        <v>388</v>
      </c>
      <c r="E175" s="178"/>
      <c r="F175" s="141">
        <f t="shared" ref="F175" si="221">SUM(F176)</f>
        <v>385000</v>
      </c>
      <c r="G175" s="141">
        <f t="shared" ref="G175" si="222">SUM(G176)</f>
        <v>0</v>
      </c>
      <c r="H175" s="141">
        <f t="shared" ref="H175:K175" si="223">SUM(H176)</f>
        <v>385000</v>
      </c>
      <c r="I175" s="141">
        <f t="shared" si="223"/>
        <v>50220</v>
      </c>
      <c r="J175" s="141">
        <f t="shared" si="223"/>
        <v>50220</v>
      </c>
      <c r="K175" s="276">
        <f t="shared" si="223"/>
        <v>334780</v>
      </c>
      <c r="M175"/>
      <c r="N175"/>
      <c r="O175"/>
    </row>
    <row r="176" spans="1:15" s="66" customFormat="1" x14ac:dyDescent="0.25">
      <c r="A176" s="75"/>
      <c r="B176" s="77"/>
      <c r="C176" s="76"/>
      <c r="D176" s="78">
        <v>32901</v>
      </c>
      <c r="E176" s="79" t="s">
        <v>388</v>
      </c>
      <c r="F176" s="184">
        <v>385000</v>
      </c>
      <c r="G176" s="184">
        <v>0</v>
      </c>
      <c r="H176" s="184">
        <f>F176+G176</f>
        <v>385000</v>
      </c>
      <c r="I176" s="184">
        <v>50220</v>
      </c>
      <c r="J176" s="184">
        <v>50220</v>
      </c>
      <c r="K176" s="274">
        <f t="shared" si="198"/>
        <v>334780</v>
      </c>
      <c r="M176" s="184">
        <f>I176-J176</f>
        <v>0</v>
      </c>
      <c r="N176" s="292"/>
      <c r="O176" s="184">
        <f>M176-N176</f>
        <v>0</v>
      </c>
    </row>
    <row r="177" spans="1:15" s="66" customFormat="1" x14ac:dyDescent="0.25">
      <c r="A177" s="75"/>
      <c r="B177" s="179">
        <v>33000</v>
      </c>
      <c r="C177" s="180" t="s">
        <v>389</v>
      </c>
      <c r="D177" s="181"/>
      <c r="E177" s="182"/>
      <c r="F177" s="140">
        <f>SUM(F178,F180,F182,F184,F186,F190)</f>
        <v>11034900</v>
      </c>
      <c r="G177" s="140">
        <f t="shared" ref="G177:K177" si="224">SUM(G178,G180,G182,G184,G186,G190)</f>
        <v>0</v>
      </c>
      <c r="H177" s="140">
        <f t="shared" si="224"/>
        <v>11034900</v>
      </c>
      <c r="I177" s="140">
        <f t="shared" si="224"/>
        <v>1133305.32</v>
      </c>
      <c r="J177" s="140">
        <f t="shared" si="224"/>
        <v>1125050.6000000001</v>
      </c>
      <c r="K177" s="140">
        <f t="shared" si="224"/>
        <v>9901594.6799999997</v>
      </c>
      <c r="M177"/>
      <c r="N177"/>
      <c r="O177"/>
    </row>
    <row r="178" spans="1:15" s="66" customFormat="1" x14ac:dyDescent="0.25">
      <c r="A178" s="75"/>
      <c r="B178" s="76"/>
      <c r="C178" s="105">
        <v>33100</v>
      </c>
      <c r="D178" s="177" t="s">
        <v>390</v>
      </c>
      <c r="E178" s="178"/>
      <c r="F178" s="141">
        <f t="shared" ref="F178" si="225">SUM(F179)</f>
        <v>625000</v>
      </c>
      <c r="G178" s="141">
        <f t="shared" ref="G178" si="226">SUM(G179)</f>
        <v>0</v>
      </c>
      <c r="H178" s="141">
        <f t="shared" ref="H178:K178" si="227">SUM(H179)</f>
        <v>625000</v>
      </c>
      <c r="I178" s="141">
        <f t="shared" si="227"/>
        <v>48600</v>
      </c>
      <c r="J178" s="141">
        <f t="shared" si="227"/>
        <v>48600</v>
      </c>
      <c r="K178" s="276">
        <f t="shared" si="227"/>
        <v>576400</v>
      </c>
      <c r="M178"/>
      <c r="N178"/>
      <c r="O178"/>
    </row>
    <row r="179" spans="1:15" s="66" customFormat="1" ht="30" x14ac:dyDescent="0.25">
      <c r="A179" s="75"/>
      <c r="B179" s="77"/>
      <c r="C179" s="76"/>
      <c r="D179" s="78">
        <v>33101</v>
      </c>
      <c r="E179" s="79" t="s">
        <v>391</v>
      </c>
      <c r="F179" s="184">
        <v>625000</v>
      </c>
      <c r="G179" s="184">
        <v>0</v>
      </c>
      <c r="H179" s="184">
        <f>F179+G179</f>
        <v>625000</v>
      </c>
      <c r="I179" s="184">
        <v>48600</v>
      </c>
      <c r="J179" s="184">
        <v>48600</v>
      </c>
      <c r="K179" s="274">
        <f t="shared" si="198"/>
        <v>576400</v>
      </c>
      <c r="M179" s="184">
        <f>I179-J179</f>
        <v>0</v>
      </c>
      <c r="N179"/>
      <c r="O179"/>
    </row>
    <row r="180" spans="1:15" s="66" customFormat="1" x14ac:dyDescent="0.25">
      <c r="A180" s="75"/>
      <c r="B180" s="76"/>
      <c r="C180" s="105">
        <v>33200</v>
      </c>
      <c r="D180" s="177" t="s">
        <v>560</v>
      </c>
      <c r="E180" s="178"/>
      <c r="F180" s="141">
        <f>SUM(F181)</f>
        <v>1551400</v>
      </c>
      <c r="G180" s="141">
        <f t="shared" ref="G180:K180" si="228">SUM(G181)</f>
        <v>0</v>
      </c>
      <c r="H180" s="141">
        <f t="shared" si="228"/>
        <v>1551400</v>
      </c>
      <c r="I180" s="141">
        <f t="shared" si="228"/>
        <v>0</v>
      </c>
      <c r="J180" s="141">
        <f t="shared" si="228"/>
        <v>0</v>
      </c>
      <c r="K180" s="276">
        <f t="shared" si="228"/>
        <v>1551400</v>
      </c>
      <c r="M180"/>
      <c r="N180"/>
      <c r="O180"/>
    </row>
    <row r="181" spans="1:15" s="66" customFormat="1" ht="30" x14ac:dyDescent="0.25">
      <c r="A181" s="75"/>
      <c r="B181" s="77"/>
      <c r="C181" s="76"/>
      <c r="D181" s="78">
        <v>33201</v>
      </c>
      <c r="E181" s="79" t="s">
        <v>561</v>
      </c>
      <c r="F181" s="184">
        <v>1551400</v>
      </c>
      <c r="G181" s="184">
        <v>0</v>
      </c>
      <c r="H181" s="184">
        <f>F181+G181</f>
        <v>1551400</v>
      </c>
      <c r="I181" s="184">
        <v>0</v>
      </c>
      <c r="J181" s="184">
        <v>0</v>
      </c>
      <c r="K181" s="274">
        <f t="shared" si="198"/>
        <v>1551400</v>
      </c>
      <c r="M181" s="184">
        <f>I181-J181</f>
        <v>0</v>
      </c>
      <c r="N181"/>
      <c r="O181"/>
    </row>
    <row r="182" spans="1:15" s="66" customFormat="1" x14ac:dyDescent="0.25">
      <c r="A182" s="75"/>
      <c r="B182" s="76"/>
      <c r="C182" s="105">
        <v>33300</v>
      </c>
      <c r="D182" s="177" t="s">
        <v>591</v>
      </c>
      <c r="E182" s="178"/>
      <c r="F182" s="141">
        <f>SUM(F183)</f>
        <v>500000</v>
      </c>
      <c r="G182" s="141">
        <f t="shared" ref="G182:K182" si="229">SUM(G183)</f>
        <v>0</v>
      </c>
      <c r="H182" s="141">
        <f t="shared" si="229"/>
        <v>500000</v>
      </c>
      <c r="I182" s="141">
        <f t="shared" si="229"/>
        <v>0</v>
      </c>
      <c r="J182" s="141">
        <f t="shared" si="229"/>
        <v>0</v>
      </c>
      <c r="K182" s="141">
        <f t="shared" si="229"/>
        <v>500000</v>
      </c>
      <c r="M182"/>
      <c r="N182"/>
      <c r="O182"/>
    </row>
    <row r="183" spans="1:15" s="66" customFormat="1" ht="30" x14ac:dyDescent="0.25">
      <c r="A183" s="75"/>
      <c r="B183" s="77"/>
      <c r="C183" s="76"/>
      <c r="D183" s="85">
        <v>33302</v>
      </c>
      <c r="E183" s="84" t="s">
        <v>582</v>
      </c>
      <c r="F183" s="184">
        <v>500000</v>
      </c>
      <c r="G183" s="184">
        <v>0</v>
      </c>
      <c r="H183" s="184">
        <f>F183+G183</f>
        <v>500000</v>
      </c>
      <c r="I183" s="184">
        <v>0</v>
      </c>
      <c r="J183" s="184">
        <v>0</v>
      </c>
      <c r="K183" s="274">
        <f t="shared" si="198"/>
        <v>500000</v>
      </c>
      <c r="M183" s="268"/>
      <c r="N183"/>
      <c r="O183"/>
    </row>
    <row r="184" spans="1:15" s="66" customFormat="1" x14ac:dyDescent="0.25">
      <c r="A184" s="75"/>
      <c r="B184" s="76"/>
      <c r="C184" s="105">
        <v>33400</v>
      </c>
      <c r="D184" s="177" t="s">
        <v>392</v>
      </c>
      <c r="E184" s="178"/>
      <c r="F184" s="141">
        <f t="shared" ref="F184:K184" si="230">SUM(F185)</f>
        <v>25500</v>
      </c>
      <c r="G184" s="141">
        <f t="shared" si="230"/>
        <v>0</v>
      </c>
      <c r="H184" s="141">
        <f t="shared" si="230"/>
        <v>25500</v>
      </c>
      <c r="I184" s="141">
        <f t="shared" si="230"/>
        <v>0</v>
      </c>
      <c r="J184" s="141">
        <f t="shared" si="230"/>
        <v>0</v>
      </c>
      <c r="K184" s="141">
        <f t="shared" si="230"/>
        <v>25500</v>
      </c>
      <c r="M184"/>
      <c r="N184"/>
      <c r="O184"/>
    </row>
    <row r="185" spans="1:15" s="66" customFormat="1" x14ac:dyDescent="0.25">
      <c r="A185" s="75"/>
      <c r="B185" s="77"/>
      <c r="C185" s="76"/>
      <c r="D185" s="78">
        <v>33401</v>
      </c>
      <c r="E185" s="79" t="s">
        <v>392</v>
      </c>
      <c r="F185" s="184">
        <v>25500</v>
      </c>
      <c r="G185" s="184">
        <v>0</v>
      </c>
      <c r="H185" s="184">
        <f t="shared" ref="H185:H197" si="231">F185+G185</f>
        <v>25500</v>
      </c>
      <c r="I185" s="184">
        <v>0</v>
      </c>
      <c r="J185" s="184">
        <v>0</v>
      </c>
      <c r="K185" s="274">
        <f t="shared" si="198"/>
        <v>25500</v>
      </c>
      <c r="M185" s="184">
        <f>I185-J185</f>
        <v>0</v>
      </c>
      <c r="N185"/>
      <c r="O185"/>
    </row>
    <row r="186" spans="1:15" s="66" customFormat="1" x14ac:dyDescent="0.25">
      <c r="A186" s="75"/>
      <c r="B186" s="76"/>
      <c r="C186" s="105">
        <v>33600</v>
      </c>
      <c r="D186" s="177" t="s">
        <v>393</v>
      </c>
      <c r="E186" s="178"/>
      <c r="F186" s="141">
        <f>SUM(F187:F189)</f>
        <v>612000</v>
      </c>
      <c r="G186" s="141">
        <f t="shared" ref="G186:K186" si="232">SUM(G187:G189)</f>
        <v>0</v>
      </c>
      <c r="H186" s="141">
        <f t="shared" si="232"/>
        <v>612000</v>
      </c>
      <c r="I186" s="141">
        <f t="shared" si="232"/>
        <v>58561.32</v>
      </c>
      <c r="J186" s="141">
        <f t="shared" si="232"/>
        <v>50306.6</v>
      </c>
      <c r="K186" s="141">
        <f t="shared" si="232"/>
        <v>553438.68000000005</v>
      </c>
      <c r="M186"/>
      <c r="N186"/>
      <c r="O186"/>
    </row>
    <row r="187" spans="1:15" s="66" customFormat="1" ht="30" x14ac:dyDescent="0.25">
      <c r="A187" s="75"/>
      <c r="B187" s="77"/>
      <c r="C187" s="76"/>
      <c r="D187" s="78">
        <v>33601</v>
      </c>
      <c r="E187" s="79" t="s">
        <v>529</v>
      </c>
      <c r="F187" s="184">
        <v>20000</v>
      </c>
      <c r="G187" s="184">
        <v>0</v>
      </c>
      <c r="H187" s="184">
        <f>F187+G187</f>
        <v>20000</v>
      </c>
      <c r="I187" s="184">
        <v>9342.6</v>
      </c>
      <c r="J187" s="184">
        <v>9342.6</v>
      </c>
      <c r="K187" s="274">
        <f t="shared" si="198"/>
        <v>10657.4</v>
      </c>
      <c r="M187" s="184">
        <f>I187-J187</f>
        <v>0</v>
      </c>
      <c r="N187" s="184"/>
      <c r="O187" s="184"/>
    </row>
    <row r="188" spans="1:15" s="66" customFormat="1" x14ac:dyDescent="0.25">
      <c r="A188" s="75"/>
      <c r="B188" s="77"/>
      <c r="C188" s="76"/>
      <c r="D188" s="78">
        <v>33602</v>
      </c>
      <c r="E188" s="79" t="s">
        <v>394</v>
      </c>
      <c r="F188" s="184">
        <v>36000</v>
      </c>
      <c r="G188" s="184">
        <v>0</v>
      </c>
      <c r="H188" s="184">
        <f>F188+G188</f>
        <v>36000</v>
      </c>
      <c r="I188" s="184">
        <v>8254.7199999999993</v>
      </c>
      <c r="J188" s="184">
        <v>0</v>
      </c>
      <c r="K188" s="274">
        <f t="shared" si="198"/>
        <v>27745.279999999999</v>
      </c>
      <c r="M188" s="184">
        <f>I188-J188</f>
        <v>8254.7199999999993</v>
      </c>
      <c r="N188" s="184"/>
      <c r="O188" s="184"/>
    </row>
    <row r="189" spans="1:15" s="66" customFormat="1" x14ac:dyDescent="0.25">
      <c r="A189" s="75"/>
      <c r="B189" s="77"/>
      <c r="C189" s="76"/>
      <c r="D189" s="78">
        <v>33604</v>
      </c>
      <c r="E189" s="79" t="s">
        <v>395</v>
      </c>
      <c r="F189" s="184">
        <v>556000</v>
      </c>
      <c r="G189" s="184">
        <v>0</v>
      </c>
      <c r="H189" s="184">
        <f>F189+G189</f>
        <v>556000</v>
      </c>
      <c r="I189" s="184">
        <v>40964</v>
      </c>
      <c r="J189" s="184">
        <v>40964</v>
      </c>
      <c r="K189" s="274">
        <f t="shared" si="198"/>
        <v>515036</v>
      </c>
      <c r="M189" s="184">
        <f>I189-J189</f>
        <v>0</v>
      </c>
      <c r="N189" s="292"/>
      <c r="O189" s="184">
        <f>M189-N189</f>
        <v>0</v>
      </c>
    </row>
    <row r="190" spans="1:15" s="66" customFormat="1" x14ac:dyDescent="0.25">
      <c r="A190" s="75"/>
      <c r="B190" s="76"/>
      <c r="C190" s="105">
        <v>33800</v>
      </c>
      <c r="D190" s="177" t="s">
        <v>396</v>
      </c>
      <c r="E190" s="178"/>
      <c r="F190" s="141">
        <f t="shared" ref="F190" si="233">SUM(F191)</f>
        <v>7721000</v>
      </c>
      <c r="G190" s="141">
        <f t="shared" ref="G190" si="234">SUM(G191)</f>
        <v>0</v>
      </c>
      <c r="H190" s="141">
        <f t="shared" ref="H190:K190" si="235">SUM(H191)</f>
        <v>7721000</v>
      </c>
      <c r="I190" s="141">
        <f t="shared" si="235"/>
        <v>1026144</v>
      </c>
      <c r="J190" s="141">
        <f t="shared" si="235"/>
        <v>1026144</v>
      </c>
      <c r="K190" s="276">
        <f t="shared" si="235"/>
        <v>6694856</v>
      </c>
      <c r="M190"/>
      <c r="N190"/>
      <c r="O190"/>
    </row>
    <row r="191" spans="1:15" s="66" customFormat="1" x14ac:dyDescent="0.25">
      <c r="A191" s="75"/>
      <c r="B191" s="77"/>
      <c r="C191" s="76"/>
      <c r="D191" s="78">
        <v>33801</v>
      </c>
      <c r="E191" s="79" t="s">
        <v>397</v>
      </c>
      <c r="F191" s="184">
        <v>7721000</v>
      </c>
      <c r="G191" s="184">
        <v>0</v>
      </c>
      <c r="H191" s="184">
        <f>F191+G191</f>
        <v>7721000</v>
      </c>
      <c r="I191" s="184">
        <v>1026144</v>
      </c>
      <c r="J191" s="184">
        <v>1026144</v>
      </c>
      <c r="K191" s="274">
        <f t="shared" si="198"/>
        <v>6694856</v>
      </c>
      <c r="M191" s="184">
        <f>I191-J191</f>
        <v>0</v>
      </c>
      <c r="N191" s="184"/>
      <c r="O191" s="184">
        <f>M191-N191</f>
        <v>0</v>
      </c>
    </row>
    <row r="192" spans="1:15" s="66" customFormat="1" x14ac:dyDescent="0.25">
      <c r="A192" s="75"/>
      <c r="B192" s="179">
        <v>34000</v>
      </c>
      <c r="C192" s="180" t="s">
        <v>398</v>
      </c>
      <c r="D192" s="181"/>
      <c r="E192" s="182"/>
      <c r="F192" s="140">
        <f>SUM(F193,F196,F198,F200)</f>
        <v>1020000</v>
      </c>
      <c r="G192" s="140">
        <f t="shared" ref="G192" si="236">SUM(G193,G196,G198,G200)</f>
        <v>0</v>
      </c>
      <c r="H192" s="140">
        <f t="shared" ref="H192:K192" si="237">SUM(H193,H196,H198,H200)</f>
        <v>1020000</v>
      </c>
      <c r="I192" s="140">
        <f t="shared" ref="I192" si="238">SUM(I193,I196,I198,I200)</f>
        <v>739588.15999999992</v>
      </c>
      <c r="J192" s="140">
        <f t="shared" ref="J192" si="239">SUM(J193,J196,J198,J200)</f>
        <v>653253.35</v>
      </c>
      <c r="K192" s="275">
        <f t="shared" si="237"/>
        <v>280411.84000000003</v>
      </c>
      <c r="M192"/>
      <c r="N192"/>
      <c r="O192"/>
    </row>
    <row r="193" spans="1:15" s="66" customFormat="1" x14ac:dyDescent="0.25">
      <c r="A193" s="75"/>
      <c r="B193" s="76"/>
      <c r="C193" s="105">
        <v>34100</v>
      </c>
      <c r="D193" s="177" t="s">
        <v>399</v>
      </c>
      <c r="E193" s="178"/>
      <c r="F193" s="141">
        <f>SUM(F194)</f>
        <v>360000</v>
      </c>
      <c r="G193" s="141">
        <f t="shared" ref="G193:K193" si="240">SUM(G194)</f>
        <v>0</v>
      </c>
      <c r="H193" s="141">
        <f t="shared" si="240"/>
        <v>360000</v>
      </c>
      <c r="I193" s="141">
        <f t="shared" si="240"/>
        <v>86334.81</v>
      </c>
      <c r="J193" s="141">
        <f t="shared" si="240"/>
        <v>0</v>
      </c>
      <c r="K193" s="141">
        <f t="shared" si="240"/>
        <v>273665.19</v>
      </c>
      <c r="M193"/>
      <c r="N193"/>
      <c r="O193"/>
    </row>
    <row r="194" spans="1:15" s="66" customFormat="1" ht="30" x14ac:dyDescent="0.25">
      <c r="A194" s="75"/>
      <c r="B194" s="77"/>
      <c r="C194" s="76"/>
      <c r="D194" s="78">
        <v>34101</v>
      </c>
      <c r="E194" s="79" t="s">
        <v>400</v>
      </c>
      <c r="F194" s="184">
        <v>360000</v>
      </c>
      <c r="G194" s="184">
        <v>0</v>
      </c>
      <c r="H194" s="184">
        <f>F194+G194</f>
        <v>360000</v>
      </c>
      <c r="I194" s="184">
        <v>86334.81</v>
      </c>
      <c r="J194" s="184">
        <v>0</v>
      </c>
      <c r="K194" s="274">
        <f t="shared" si="198"/>
        <v>273665.19</v>
      </c>
      <c r="M194" s="184">
        <f>I194-J194</f>
        <v>86334.81</v>
      </c>
      <c r="N194" s="184"/>
      <c r="O194" s="184"/>
    </row>
    <row r="195" spans="1:15" s="66" customFormat="1" ht="30" hidden="1" x14ac:dyDescent="0.25">
      <c r="A195" s="75"/>
      <c r="B195" s="77"/>
      <c r="C195" s="76"/>
      <c r="D195" s="85">
        <v>34102</v>
      </c>
      <c r="E195" s="84" t="s">
        <v>562</v>
      </c>
      <c r="F195" s="184"/>
      <c r="G195" s="184"/>
      <c r="H195" s="184">
        <f>F195+G195</f>
        <v>0</v>
      </c>
      <c r="I195" s="184"/>
      <c r="J195" s="184"/>
      <c r="K195" s="274">
        <f t="shared" si="198"/>
        <v>0</v>
      </c>
      <c r="M195" s="184">
        <f>I195-J195</f>
        <v>0</v>
      </c>
      <c r="N195" s="184"/>
      <c r="O195" s="184"/>
    </row>
    <row r="196" spans="1:15" s="66" customFormat="1" hidden="1" x14ac:dyDescent="0.25">
      <c r="A196" s="75"/>
      <c r="B196" s="76"/>
      <c r="C196" s="105">
        <v>34300</v>
      </c>
      <c r="D196" s="177" t="s">
        <v>401</v>
      </c>
      <c r="E196" s="178"/>
      <c r="F196" s="141"/>
      <c r="G196" s="141">
        <f t="shared" ref="G196" si="241">SUM(G197)</f>
        <v>0</v>
      </c>
      <c r="H196" s="141">
        <f t="shared" ref="H196:K196" si="242">SUM(H197)</f>
        <v>0</v>
      </c>
      <c r="I196" s="141"/>
      <c r="J196" s="141"/>
      <c r="K196" s="276">
        <f t="shared" si="242"/>
        <v>0</v>
      </c>
      <c r="M196"/>
      <c r="N196"/>
      <c r="O196"/>
    </row>
    <row r="197" spans="1:15" s="66" customFormat="1" hidden="1" x14ac:dyDescent="0.25">
      <c r="A197" s="75"/>
      <c r="B197" s="77"/>
      <c r="C197" s="76"/>
      <c r="D197" s="78">
        <v>34302</v>
      </c>
      <c r="E197" s="79" t="s">
        <v>402</v>
      </c>
      <c r="F197" s="184"/>
      <c r="G197" s="184"/>
      <c r="H197" s="184">
        <f t="shared" si="231"/>
        <v>0</v>
      </c>
      <c r="I197" s="184">
        <v>0</v>
      </c>
      <c r="J197" s="184">
        <v>0</v>
      </c>
      <c r="K197" s="274">
        <f t="shared" si="198"/>
        <v>0</v>
      </c>
      <c r="M197"/>
      <c r="N197"/>
      <c r="O197"/>
    </row>
    <row r="198" spans="1:15" s="66" customFormat="1" hidden="1" x14ac:dyDescent="0.25">
      <c r="A198" s="75"/>
      <c r="B198" s="76"/>
      <c r="C198" s="105">
        <v>34400</v>
      </c>
      <c r="D198" s="177" t="s">
        <v>403</v>
      </c>
      <c r="E198" s="178"/>
      <c r="F198" s="141"/>
      <c r="G198" s="141">
        <f t="shared" ref="G198" si="243">SUM(G199)</f>
        <v>0</v>
      </c>
      <c r="H198" s="141">
        <f t="shared" ref="H198:K198" si="244">SUM(H199)</f>
        <v>0</v>
      </c>
      <c r="I198" s="141">
        <f t="shared" si="244"/>
        <v>0</v>
      </c>
      <c r="J198" s="141">
        <f t="shared" si="244"/>
        <v>0</v>
      </c>
      <c r="K198" s="276">
        <f t="shared" si="244"/>
        <v>0</v>
      </c>
      <c r="M198"/>
      <c r="N198"/>
      <c r="O198"/>
    </row>
    <row r="199" spans="1:15" s="66" customFormat="1" ht="30" hidden="1" x14ac:dyDescent="0.25">
      <c r="A199" s="75"/>
      <c r="B199" s="77"/>
      <c r="C199" s="76"/>
      <c r="D199" s="78">
        <v>34401</v>
      </c>
      <c r="E199" s="79" t="s">
        <v>403</v>
      </c>
      <c r="F199" s="184"/>
      <c r="G199" s="184"/>
      <c r="H199" s="184">
        <f>F199+G199</f>
        <v>0</v>
      </c>
      <c r="I199" s="184"/>
      <c r="J199" s="184"/>
      <c r="K199" s="274">
        <f t="shared" si="198"/>
        <v>0</v>
      </c>
      <c r="M199" s="184">
        <f>I199-J199</f>
        <v>0</v>
      </c>
      <c r="N199" s="184"/>
      <c r="O199" s="184"/>
    </row>
    <row r="200" spans="1:15" s="66" customFormat="1" x14ac:dyDescent="0.25">
      <c r="A200" s="75"/>
      <c r="B200" s="76"/>
      <c r="C200" s="105">
        <v>34500</v>
      </c>
      <c r="D200" s="177" t="s">
        <v>404</v>
      </c>
      <c r="E200" s="178"/>
      <c r="F200" s="141">
        <f t="shared" ref="F200" si="245">SUM(F201)</f>
        <v>660000</v>
      </c>
      <c r="G200" s="141">
        <f t="shared" ref="G200" si="246">SUM(G201)</f>
        <v>0</v>
      </c>
      <c r="H200" s="141">
        <f t="shared" ref="H200:K200" si="247">SUM(H201)</f>
        <v>660000</v>
      </c>
      <c r="I200" s="141">
        <f t="shared" si="247"/>
        <v>653253.35</v>
      </c>
      <c r="J200" s="141">
        <f t="shared" si="247"/>
        <v>653253.35</v>
      </c>
      <c r="K200" s="276">
        <f t="shared" si="247"/>
        <v>6746.6500000000233</v>
      </c>
      <c r="M200"/>
      <c r="N200"/>
      <c r="O200"/>
    </row>
    <row r="201" spans="1:15" s="66" customFormat="1" x14ac:dyDescent="0.25">
      <c r="A201" s="75"/>
      <c r="B201" s="77"/>
      <c r="C201" s="76"/>
      <c r="D201" s="78">
        <v>34501</v>
      </c>
      <c r="E201" s="79" t="s">
        <v>405</v>
      </c>
      <c r="F201" s="184">
        <v>660000</v>
      </c>
      <c r="G201" s="184">
        <v>0</v>
      </c>
      <c r="H201" s="184">
        <f>F201+G201</f>
        <v>660000</v>
      </c>
      <c r="I201" s="184">
        <v>653253.35</v>
      </c>
      <c r="J201" s="184">
        <v>653253.35</v>
      </c>
      <c r="K201" s="274">
        <f t="shared" si="198"/>
        <v>6746.6500000000233</v>
      </c>
      <c r="M201" s="184">
        <f>I201-J201</f>
        <v>0</v>
      </c>
      <c r="N201" s="184"/>
      <c r="O201" s="184"/>
    </row>
    <row r="202" spans="1:15" s="66" customFormat="1" x14ac:dyDescent="0.25">
      <c r="A202" s="75"/>
      <c r="B202" s="179">
        <v>35000</v>
      </c>
      <c r="C202" s="180" t="s">
        <v>406</v>
      </c>
      <c r="D202" s="181"/>
      <c r="E202" s="182"/>
      <c r="F202" s="140">
        <f>SUM(F203,F205,F207,F209,F211,F213,F218,F222)</f>
        <v>14768369</v>
      </c>
      <c r="G202" s="140">
        <f t="shared" ref="G202" si="248">SUM(G203,G205,G207,G209,G211,G213,G218,G222)</f>
        <v>0</v>
      </c>
      <c r="H202" s="140">
        <f t="shared" ref="H202:K202" si="249">SUM(H203,H205,H207,H209,H211,H213,H218,H222)</f>
        <v>14768369</v>
      </c>
      <c r="I202" s="140">
        <f t="shared" ref="I202" si="250">SUM(I203,I205,I207,I209,I211,I213,I218,I222)</f>
        <v>1572136.21</v>
      </c>
      <c r="J202" s="140">
        <f t="shared" ref="J202" si="251">SUM(J203,J205,J207,J209,J211,J213,J218,J222)</f>
        <v>1507821.79</v>
      </c>
      <c r="K202" s="275">
        <f t="shared" si="249"/>
        <v>13196232.790000001</v>
      </c>
      <c r="M202"/>
      <c r="N202"/>
      <c r="O202"/>
    </row>
    <row r="203" spans="1:15" s="66" customFormat="1" x14ac:dyDescent="0.25">
      <c r="A203" s="75"/>
      <c r="B203" s="76"/>
      <c r="C203" s="105">
        <v>35100</v>
      </c>
      <c r="D203" s="177" t="s">
        <v>407</v>
      </c>
      <c r="E203" s="178"/>
      <c r="F203" s="141">
        <f t="shared" ref="F203" si="252">SUM(F204)</f>
        <v>1949369</v>
      </c>
      <c r="G203" s="141">
        <f t="shared" ref="G203" si="253">SUM(G204)</f>
        <v>0</v>
      </c>
      <c r="H203" s="141">
        <f t="shared" ref="H203:K203" si="254">SUM(H204)</f>
        <v>1949369</v>
      </c>
      <c r="I203" s="141">
        <f t="shared" si="254"/>
        <v>624061.27</v>
      </c>
      <c r="J203" s="141">
        <f t="shared" si="254"/>
        <v>624061.27</v>
      </c>
      <c r="K203" s="276">
        <f t="shared" si="254"/>
        <v>1325307.73</v>
      </c>
      <c r="M203"/>
      <c r="N203"/>
      <c r="O203"/>
    </row>
    <row r="204" spans="1:15" s="66" customFormat="1" ht="30" x14ac:dyDescent="0.25">
      <c r="A204" s="75"/>
      <c r="B204" s="77"/>
      <c r="C204" s="76"/>
      <c r="D204" s="78">
        <v>35101</v>
      </c>
      <c r="E204" s="79" t="s">
        <v>530</v>
      </c>
      <c r="F204" s="184">
        <v>1949369</v>
      </c>
      <c r="G204" s="184">
        <v>0</v>
      </c>
      <c r="H204" s="184">
        <f>F204+G204</f>
        <v>1949369</v>
      </c>
      <c r="I204" s="184">
        <v>624061.27</v>
      </c>
      <c r="J204" s="184">
        <v>624061.27</v>
      </c>
      <c r="K204" s="274">
        <f t="shared" si="198"/>
        <v>1325307.73</v>
      </c>
      <c r="M204" s="184">
        <f>I204-J204</f>
        <v>0</v>
      </c>
      <c r="N204" s="184"/>
      <c r="O204" s="184">
        <f>M204-N204</f>
        <v>0</v>
      </c>
    </row>
    <row r="205" spans="1:15" s="66" customFormat="1" x14ac:dyDescent="0.25">
      <c r="A205" s="75"/>
      <c r="B205" s="76"/>
      <c r="C205" s="105">
        <v>35200</v>
      </c>
      <c r="D205" s="177" t="s">
        <v>408</v>
      </c>
      <c r="E205" s="178"/>
      <c r="F205" s="141">
        <f t="shared" ref="F205" si="255">SUM(F206)</f>
        <v>398000</v>
      </c>
      <c r="G205" s="141">
        <f t="shared" ref="G205" si="256">SUM(G206)</f>
        <v>0</v>
      </c>
      <c r="H205" s="141">
        <f t="shared" ref="H205:K205" si="257">SUM(H206)</f>
        <v>398000</v>
      </c>
      <c r="I205" s="141">
        <f t="shared" si="257"/>
        <v>49252.6</v>
      </c>
      <c r="J205" s="141">
        <f t="shared" si="257"/>
        <v>47281.599999999999</v>
      </c>
      <c r="K205" s="276">
        <f t="shared" si="257"/>
        <v>348747.4</v>
      </c>
      <c r="M205"/>
      <c r="N205"/>
      <c r="O205"/>
    </row>
    <row r="206" spans="1:15" s="66" customFormat="1" ht="45" x14ac:dyDescent="0.25">
      <c r="A206" s="75"/>
      <c r="B206" s="77"/>
      <c r="C206" s="76"/>
      <c r="D206" s="78">
        <v>35201</v>
      </c>
      <c r="E206" s="79" t="s">
        <v>409</v>
      </c>
      <c r="F206" s="184">
        <v>398000</v>
      </c>
      <c r="G206" s="184">
        <v>0</v>
      </c>
      <c r="H206" s="184">
        <f>F206+G206</f>
        <v>398000</v>
      </c>
      <c r="I206" s="184">
        <v>49252.6</v>
      </c>
      <c r="J206" s="184">
        <v>47281.599999999999</v>
      </c>
      <c r="K206" s="274">
        <f t="shared" si="198"/>
        <v>348747.4</v>
      </c>
      <c r="M206" s="184">
        <f>I206-J206</f>
        <v>1971</v>
      </c>
      <c r="N206" s="184"/>
      <c r="O206" s="184"/>
    </row>
    <row r="207" spans="1:15" s="66" customFormat="1" x14ac:dyDescent="0.25">
      <c r="A207" s="75"/>
      <c r="B207" s="76"/>
      <c r="C207" s="105">
        <v>35300</v>
      </c>
      <c r="D207" s="177" t="s">
        <v>410</v>
      </c>
      <c r="E207" s="178"/>
      <c r="F207" s="141">
        <f t="shared" ref="F207" si="258">SUM(F208)</f>
        <v>1708000</v>
      </c>
      <c r="G207" s="141">
        <f t="shared" ref="G207" si="259">SUM(G208)</f>
        <v>0</v>
      </c>
      <c r="H207" s="141">
        <f t="shared" ref="H207:K207" si="260">SUM(H208)</f>
        <v>1708000</v>
      </c>
      <c r="I207" s="141">
        <f t="shared" si="260"/>
        <v>0</v>
      </c>
      <c r="J207" s="141">
        <f t="shared" si="260"/>
        <v>0</v>
      </c>
      <c r="K207" s="276">
        <f t="shared" si="260"/>
        <v>1708000</v>
      </c>
      <c r="M207"/>
      <c r="N207"/>
      <c r="O207"/>
    </row>
    <row r="208" spans="1:15" s="66" customFormat="1" ht="45" x14ac:dyDescent="0.25">
      <c r="A208" s="75"/>
      <c r="B208" s="77"/>
      <c r="C208" s="76"/>
      <c r="D208" s="78">
        <v>35301</v>
      </c>
      <c r="E208" s="79" t="s">
        <v>410</v>
      </c>
      <c r="F208" s="184">
        <v>1708000</v>
      </c>
      <c r="G208" s="184">
        <v>0</v>
      </c>
      <c r="H208" s="184">
        <f>F208+G208</f>
        <v>1708000</v>
      </c>
      <c r="I208" s="184">
        <v>0</v>
      </c>
      <c r="J208" s="184">
        <v>0</v>
      </c>
      <c r="K208" s="274">
        <f t="shared" si="198"/>
        <v>1708000</v>
      </c>
      <c r="M208" s="184">
        <f>I208-J208</f>
        <v>0</v>
      </c>
      <c r="N208" s="184"/>
      <c r="O208" s="184">
        <f>M208-N208</f>
        <v>0</v>
      </c>
    </row>
    <row r="209" spans="1:15" s="66" customFormat="1" hidden="1" x14ac:dyDescent="0.25">
      <c r="A209" s="75"/>
      <c r="B209" s="76"/>
      <c r="C209" s="105">
        <v>35400</v>
      </c>
      <c r="D209" s="177" t="s">
        <v>411</v>
      </c>
      <c r="E209" s="178"/>
      <c r="F209" s="141">
        <f t="shared" ref="F209" si="261">SUM(F210)</f>
        <v>0</v>
      </c>
      <c r="G209" s="141">
        <f t="shared" ref="G209" si="262">SUM(G210)</f>
        <v>0</v>
      </c>
      <c r="H209" s="141">
        <f t="shared" ref="H209:K209" si="263">SUM(H210)</f>
        <v>0</v>
      </c>
      <c r="I209" s="141">
        <f t="shared" si="263"/>
        <v>0</v>
      </c>
      <c r="J209" s="141">
        <f t="shared" si="263"/>
        <v>0</v>
      </c>
      <c r="K209" s="276">
        <f t="shared" si="263"/>
        <v>0</v>
      </c>
      <c r="M209"/>
      <c r="N209"/>
      <c r="O209"/>
    </row>
    <row r="210" spans="1:15" s="66" customFormat="1" ht="45" hidden="1" x14ac:dyDescent="0.25">
      <c r="A210" s="75"/>
      <c r="B210" s="77"/>
      <c r="C210" s="76"/>
      <c r="D210" s="78">
        <v>35401</v>
      </c>
      <c r="E210" s="79" t="s">
        <v>411</v>
      </c>
      <c r="F210" s="184"/>
      <c r="G210" s="184">
        <v>0</v>
      </c>
      <c r="H210" s="184">
        <f>F210+G210</f>
        <v>0</v>
      </c>
      <c r="I210" s="184">
        <v>0</v>
      </c>
      <c r="J210" s="184">
        <v>0</v>
      </c>
      <c r="K210" s="274">
        <f t="shared" si="198"/>
        <v>0</v>
      </c>
      <c r="M210" s="184">
        <f>I210-J210</f>
        <v>0</v>
      </c>
      <c r="N210" s="184"/>
      <c r="O210" s="184"/>
    </row>
    <row r="211" spans="1:15" s="66" customFormat="1" x14ac:dyDescent="0.25">
      <c r="A211" s="75"/>
      <c r="B211" s="76"/>
      <c r="C211" s="105">
        <v>35500</v>
      </c>
      <c r="D211" s="177" t="s">
        <v>412</v>
      </c>
      <c r="E211" s="178"/>
      <c r="F211" s="141">
        <f t="shared" ref="F211" si="264">SUM(F212)</f>
        <v>1430000</v>
      </c>
      <c r="G211" s="141">
        <f t="shared" ref="G211" si="265">SUM(G212)</f>
        <v>0</v>
      </c>
      <c r="H211" s="141">
        <f t="shared" ref="H211:K211" si="266">SUM(H212)</f>
        <v>1430000</v>
      </c>
      <c r="I211" s="141">
        <f t="shared" si="266"/>
        <v>340551.88</v>
      </c>
      <c r="J211" s="141">
        <f t="shared" si="266"/>
        <v>330480.46000000002</v>
      </c>
      <c r="K211" s="276">
        <f t="shared" si="266"/>
        <v>1089448.1200000001</v>
      </c>
      <c r="M211"/>
      <c r="N211"/>
      <c r="O211"/>
    </row>
    <row r="212" spans="1:15" s="66" customFormat="1" ht="30" x14ac:dyDescent="0.25">
      <c r="A212" s="75"/>
      <c r="B212" s="77"/>
      <c r="C212" s="76"/>
      <c r="D212" s="78">
        <v>35501</v>
      </c>
      <c r="E212" s="79" t="s">
        <v>412</v>
      </c>
      <c r="F212" s="184">
        <v>1430000</v>
      </c>
      <c r="G212" s="184"/>
      <c r="H212" s="184">
        <f>F212+G212</f>
        <v>1430000</v>
      </c>
      <c r="I212" s="184">
        <v>340551.88</v>
      </c>
      <c r="J212" s="184">
        <v>330480.46000000002</v>
      </c>
      <c r="K212" s="274">
        <f t="shared" si="198"/>
        <v>1089448.1200000001</v>
      </c>
      <c r="M212" s="184">
        <f>I212-J212</f>
        <v>10071.419999999984</v>
      </c>
      <c r="N212" s="292"/>
      <c r="O212" s="184">
        <f>M212-N212</f>
        <v>10071.419999999984</v>
      </c>
    </row>
    <row r="213" spans="1:15" s="66" customFormat="1" x14ac:dyDescent="0.25">
      <c r="A213" s="75"/>
      <c r="B213" s="76"/>
      <c r="C213" s="105">
        <v>35700</v>
      </c>
      <c r="D213" s="177" t="s">
        <v>413</v>
      </c>
      <c r="E213" s="178"/>
      <c r="F213" s="141">
        <f t="shared" ref="F213" si="267">SUM(F214:F217)</f>
        <v>4679000</v>
      </c>
      <c r="G213" s="141">
        <f t="shared" ref="G213" si="268">SUM(G214:G217)</f>
        <v>0</v>
      </c>
      <c r="H213" s="141">
        <f t="shared" ref="H213:K213" si="269">SUM(H214:H217)</f>
        <v>4679000</v>
      </c>
      <c r="I213" s="141">
        <f t="shared" si="269"/>
        <v>207017.28999999998</v>
      </c>
      <c r="J213" s="141">
        <f t="shared" ref="J213" si="270">SUM(J214:J217)</f>
        <v>200105.28999999998</v>
      </c>
      <c r="K213" s="276">
        <f t="shared" si="269"/>
        <v>4471982.71</v>
      </c>
      <c r="M213"/>
      <c r="N213"/>
      <c r="O213"/>
    </row>
    <row r="214" spans="1:15" s="66" customFormat="1" ht="45" x14ac:dyDescent="0.25">
      <c r="A214" s="75"/>
      <c r="B214" s="77"/>
      <c r="C214" s="76"/>
      <c r="D214" s="78">
        <v>35704</v>
      </c>
      <c r="E214" s="79" t="s">
        <v>531</v>
      </c>
      <c r="F214" s="184">
        <v>2183000</v>
      </c>
      <c r="G214" s="184">
        <v>0</v>
      </c>
      <c r="H214" s="184">
        <f>F214+G214</f>
        <v>2183000</v>
      </c>
      <c r="I214" s="184">
        <v>71391.679999999993</v>
      </c>
      <c r="J214" s="184">
        <v>71391.679999999993</v>
      </c>
      <c r="K214" s="274">
        <f t="shared" si="198"/>
        <v>2111608.3199999998</v>
      </c>
      <c r="M214" s="184">
        <f>I214-J214</f>
        <v>0</v>
      </c>
      <c r="N214" s="184"/>
      <c r="O214" s="184">
        <f>M214-N214</f>
        <v>0</v>
      </c>
    </row>
    <row r="215" spans="1:15" s="66" customFormat="1" ht="45" hidden="1" x14ac:dyDescent="0.25">
      <c r="A215" s="75"/>
      <c r="B215" s="77"/>
      <c r="C215" s="76"/>
      <c r="D215" s="78">
        <v>35705</v>
      </c>
      <c r="E215" s="79" t="s">
        <v>414</v>
      </c>
      <c r="F215" s="184"/>
      <c r="G215" s="184">
        <v>0</v>
      </c>
      <c r="H215" s="184">
        <f>F215+G215</f>
        <v>0</v>
      </c>
      <c r="I215" s="184">
        <v>0</v>
      </c>
      <c r="J215" s="184">
        <v>0</v>
      </c>
      <c r="K215" s="274">
        <f t="shared" si="198"/>
        <v>0</v>
      </c>
      <c r="M215" s="184">
        <f>I215-J215</f>
        <v>0</v>
      </c>
      <c r="N215" s="184"/>
      <c r="O215" s="184"/>
    </row>
    <row r="216" spans="1:15" s="66" customFormat="1" ht="45" x14ac:dyDescent="0.25">
      <c r="A216" s="75"/>
      <c r="B216" s="77"/>
      <c r="C216" s="76"/>
      <c r="D216" s="78">
        <v>35706</v>
      </c>
      <c r="E216" s="79" t="s">
        <v>415</v>
      </c>
      <c r="F216" s="184">
        <v>2096000</v>
      </c>
      <c r="G216" s="184">
        <v>0</v>
      </c>
      <c r="H216" s="184">
        <f t="shared" ref="H216:H217" si="271">F216+G216</f>
        <v>2096000</v>
      </c>
      <c r="I216" s="184">
        <v>131845.60999999999</v>
      </c>
      <c r="J216" s="184">
        <v>128713.61</v>
      </c>
      <c r="K216" s="274">
        <f t="shared" si="198"/>
        <v>1964154.3900000001</v>
      </c>
      <c r="M216" s="184">
        <f>I216-J216</f>
        <v>3131.9999999999854</v>
      </c>
      <c r="N216" s="184"/>
      <c r="O216" s="184">
        <f t="shared" ref="O216:O221" si="272">M216-N216</f>
        <v>3131.9999999999854</v>
      </c>
    </row>
    <row r="217" spans="1:15" s="66" customFormat="1" ht="30" x14ac:dyDescent="0.25">
      <c r="A217" s="75"/>
      <c r="B217" s="77"/>
      <c r="C217" s="76"/>
      <c r="D217" s="78">
        <v>35708</v>
      </c>
      <c r="E217" s="79" t="s">
        <v>416</v>
      </c>
      <c r="F217" s="184">
        <v>400000</v>
      </c>
      <c r="G217" s="184">
        <v>0</v>
      </c>
      <c r="H217" s="184">
        <f t="shared" si="271"/>
        <v>400000</v>
      </c>
      <c r="I217" s="184">
        <v>3780</v>
      </c>
      <c r="J217" s="184">
        <v>0</v>
      </c>
      <c r="K217" s="274">
        <f t="shared" si="198"/>
        <v>396220</v>
      </c>
      <c r="M217" s="184">
        <f>I217-J217</f>
        <v>3780</v>
      </c>
      <c r="N217" s="184"/>
      <c r="O217" s="184">
        <f t="shared" si="272"/>
        <v>3780</v>
      </c>
    </row>
    <row r="218" spans="1:15" s="66" customFormat="1" x14ac:dyDescent="0.25">
      <c r="A218" s="75"/>
      <c r="B218" s="76"/>
      <c r="C218" s="105">
        <v>35800</v>
      </c>
      <c r="D218" s="177" t="s">
        <v>417</v>
      </c>
      <c r="E218" s="178"/>
      <c r="F218" s="141">
        <f>SUM(F219:F221)</f>
        <v>4154000</v>
      </c>
      <c r="G218" s="141">
        <f t="shared" ref="G218" si="273">SUM(G219:G221)</f>
        <v>0</v>
      </c>
      <c r="H218" s="141">
        <f t="shared" ref="H218:K218" si="274">SUM(H219:H221)</f>
        <v>4154000</v>
      </c>
      <c r="I218" s="141">
        <f t="shared" si="274"/>
        <v>351253.17</v>
      </c>
      <c r="J218" s="141">
        <f t="shared" ref="J218" si="275">SUM(J219:J221)</f>
        <v>305893.17</v>
      </c>
      <c r="K218" s="276">
        <f t="shared" si="274"/>
        <v>3802746.83</v>
      </c>
      <c r="M218"/>
      <c r="N218"/>
      <c r="O218"/>
    </row>
    <row r="219" spans="1:15" s="66" customFormat="1" x14ac:dyDescent="0.25">
      <c r="A219" s="75"/>
      <c r="B219" s="77"/>
      <c r="C219" s="76"/>
      <c r="D219" s="78">
        <v>35801</v>
      </c>
      <c r="E219" s="79" t="s">
        <v>418</v>
      </c>
      <c r="F219" s="184">
        <v>817000</v>
      </c>
      <c r="G219" s="184">
        <v>0</v>
      </c>
      <c r="H219" s="184">
        <f t="shared" ref="H219:H221" si="276">F219+G219</f>
        <v>817000</v>
      </c>
      <c r="I219" s="184">
        <v>91727.02</v>
      </c>
      <c r="J219" s="184">
        <v>91727.02</v>
      </c>
      <c r="K219" s="274">
        <f t="shared" si="198"/>
        <v>725272.98</v>
      </c>
      <c r="M219" s="184">
        <f>I219-J219</f>
        <v>0</v>
      </c>
      <c r="N219" s="184"/>
      <c r="O219" s="184">
        <f t="shared" si="272"/>
        <v>0</v>
      </c>
    </row>
    <row r="220" spans="1:15" s="66" customFormat="1" x14ac:dyDescent="0.25">
      <c r="A220" s="75"/>
      <c r="B220" s="77"/>
      <c r="C220" s="76"/>
      <c r="D220" s="78">
        <v>35802</v>
      </c>
      <c r="E220" s="79" t="s">
        <v>532</v>
      </c>
      <c r="F220" s="184">
        <v>12000</v>
      </c>
      <c r="G220" s="184">
        <v>0</v>
      </c>
      <c r="H220" s="184">
        <f t="shared" si="276"/>
        <v>12000</v>
      </c>
      <c r="I220" s="184">
        <v>0</v>
      </c>
      <c r="J220" s="184">
        <v>0</v>
      </c>
      <c r="K220" s="274">
        <f t="shared" si="198"/>
        <v>12000</v>
      </c>
      <c r="M220" s="268">
        <f>I220-J220</f>
        <v>0</v>
      </c>
      <c r="N220"/>
      <c r="O220"/>
    </row>
    <row r="221" spans="1:15" s="66" customFormat="1" ht="30" x14ac:dyDescent="0.25">
      <c r="A221" s="75"/>
      <c r="B221" s="77"/>
      <c r="C221" s="76"/>
      <c r="D221" s="78">
        <v>35804</v>
      </c>
      <c r="E221" s="79" t="s">
        <v>419</v>
      </c>
      <c r="F221" s="184">
        <v>3325000</v>
      </c>
      <c r="G221" s="184">
        <v>0</v>
      </c>
      <c r="H221" s="184">
        <f t="shared" si="276"/>
        <v>3325000</v>
      </c>
      <c r="I221" s="184">
        <v>259526.15</v>
      </c>
      <c r="J221" s="184">
        <v>214166.15</v>
      </c>
      <c r="K221" s="274">
        <f t="shared" si="198"/>
        <v>3065473.85</v>
      </c>
      <c r="M221" s="184">
        <f>I221-J221</f>
        <v>45360</v>
      </c>
      <c r="N221" s="184"/>
      <c r="O221" s="184">
        <f t="shared" si="272"/>
        <v>45360</v>
      </c>
    </row>
    <row r="222" spans="1:15" s="66" customFormat="1" x14ac:dyDescent="0.25">
      <c r="A222" s="75"/>
      <c r="B222" s="76"/>
      <c r="C222" s="105">
        <v>35900</v>
      </c>
      <c r="D222" s="177" t="s">
        <v>420</v>
      </c>
      <c r="E222" s="178"/>
      <c r="F222" s="141">
        <f t="shared" ref="F222" si="277">SUM(F223:F224)</f>
        <v>450000</v>
      </c>
      <c r="G222" s="141">
        <f t="shared" ref="G222" si="278">SUM(G223:G224)</f>
        <v>0</v>
      </c>
      <c r="H222" s="141">
        <f t="shared" ref="H222:K222" si="279">SUM(H223:H224)</f>
        <v>450000</v>
      </c>
      <c r="I222" s="141">
        <f t="shared" si="279"/>
        <v>0</v>
      </c>
      <c r="J222" s="141">
        <f t="shared" ref="J222" si="280">SUM(J223:J224)</f>
        <v>0</v>
      </c>
      <c r="K222" s="276">
        <f t="shared" si="279"/>
        <v>450000</v>
      </c>
      <c r="M222"/>
      <c r="N222"/>
      <c r="O222"/>
    </row>
    <row r="223" spans="1:15" s="66" customFormat="1" x14ac:dyDescent="0.25">
      <c r="A223" s="75"/>
      <c r="B223" s="77"/>
      <c r="C223" s="76"/>
      <c r="D223" s="78">
        <v>35901</v>
      </c>
      <c r="E223" s="79" t="s">
        <v>421</v>
      </c>
      <c r="F223" s="184">
        <v>150000</v>
      </c>
      <c r="G223" s="184">
        <v>0</v>
      </c>
      <c r="H223" s="184">
        <f t="shared" ref="H223:H224" si="281">F223+G223</f>
        <v>150000</v>
      </c>
      <c r="I223" s="184">
        <v>0</v>
      </c>
      <c r="J223" s="184">
        <v>0</v>
      </c>
      <c r="K223" s="274">
        <f t="shared" si="198"/>
        <v>150000</v>
      </c>
      <c r="M223" s="184">
        <f t="shared" ref="M223:M224" si="282">I223-J223</f>
        <v>0</v>
      </c>
      <c r="N223" s="184"/>
      <c r="O223" s="184"/>
    </row>
    <row r="224" spans="1:15" s="66" customFormat="1" x14ac:dyDescent="0.25">
      <c r="A224" s="75"/>
      <c r="B224" s="77"/>
      <c r="C224" s="76"/>
      <c r="D224" s="78">
        <v>35902</v>
      </c>
      <c r="E224" s="79" t="s">
        <v>422</v>
      </c>
      <c r="F224" s="184">
        <v>300000</v>
      </c>
      <c r="G224" s="184">
        <v>0</v>
      </c>
      <c r="H224" s="184">
        <f t="shared" si="281"/>
        <v>300000</v>
      </c>
      <c r="I224" s="184">
        <v>0</v>
      </c>
      <c r="J224" s="294">
        <v>0</v>
      </c>
      <c r="K224" s="274">
        <f t="shared" si="198"/>
        <v>300000</v>
      </c>
      <c r="M224" s="184">
        <f t="shared" si="282"/>
        <v>0</v>
      </c>
      <c r="N224" s="184"/>
      <c r="O224" s="184"/>
    </row>
    <row r="225" spans="1:15" s="66" customFormat="1" hidden="1" x14ac:dyDescent="0.25">
      <c r="A225" s="75"/>
      <c r="B225" s="179">
        <v>36000</v>
      </c>
      <c r="C225" s="180" t="s">
        <v>423</v>
      </c>
      <c r="D225" s="181"/>
      <c r="E225" s="182"/>
      <c r="F225" s="140">
        <f t="shared" ref="F225:G226" si="283">SUM(F226)</f>
        <v>0</v>
      </c>
      <c r="G225" s="140">
        <f t="shared" si="283"/>
        <v>0</v>
      </c>
      <c r="H225" s="140">
        <f t="shared" ref="H225:K226" si="284">SUM(H226)</f>
        <v>0</v>
      </c>
      <c r="I225" s="140">
        <f t="shared" si="284"/>
        <v>0</v>
      </c>
      <c r="J225" s="140">
        <f t="shared" si="284"/>
        <v>0</v>
      </c>
      <c r="K225" s="275">
        <f t="shared" si="284"/>
        <v>0</v>
      </c>
      <c r="M225"/>
      <c r="N225"/>
      <c r="O225"/>
    </row>
    <row r="226" spans="1:15" s="66" customFormat="1" hidden="1" x14ac:dyDescent="0.25">
      <c r="A226" s="75"/>
      <c r="B226" s="76"/>
      <c r="C226" s="105">
        <v>36100</v>
      </c>
      <c r="D226" s="177" t="s">
        <v>424</v>
      </c>
      <c r="E226" s="178"/>
      <c r="F226" s="141"/>
      <c r="G226" s="141">
        <f t="shared" si="283"/>
        <v>0</v>
      </c>
      <c r="H226" s="141">
        <f t="shared" si="284"/>
        <v>0</v>
      </c>
      <c r="I226" s="141">
        <f t="shared" si="284"/>
        <v>0</v>
      </c>
      <c r="J226" s="141">
        <f t="shared" si="284"/>
        <v>0</v>
      </c>
      <c r="K226" s="276">
        <f t="shared" si="284"/>
        <v>0</v>
      </c>
      <c r="M226"/>
      <c r="N226"/>
      <c r="O226"/>
    </row>
    <row r="227" spans="1:15" s="66" customFormat="1" hidden="1" x14ac:dyDescent="0.25">
      <c r="A227" s="75"/>
      <c r="B227" s="77"/>
      <c r="C227" s="76"/>
      <c r="D227" s="78">
        <v>36101</v>
      </c>
      <c r="E227" s="79" t="s">
        <v>425</v>
      </c>
      <c r="F227" s="184"/>
      <c r="G227" s="184"/>
      <c r="H227" s="184">
        <f>F227+G227</f>
        <v>0</v>
      </c>
      <c r="I227" s="184"/>
      <c r="J227" s="184"/>
      <c r="K227" s="274">
        <f>H227-I227</f>
        <v>0</v>
      </c>
      <c r="M227" s="184">
        <f>I227-J227</f>
        <v>0</v>
      </c>
      <c r="N227" s="184"/>
      <c r="O227" s="184"/>
    </row>
    <row r="228" spans="1:15" s="66" customFormat="1" x14ac:dyDescent="0.25">
      <c r="A228" s="75"/>
      <c r="B228" s="179">
        <v>37000</v>
      </c>
      <c r="C228" s="180" t="s">
        <v>426</v>
      </c>
      <c r="D228" s="181"/>
      <c r="E228" s="182"/>
      <c r="F228" s="140">
        <f>SUM(F229,F231,F234,F238,F241)</f>
        <v>1218493</v>
      </c>
      <c r="G228" s="140">
        <f t="shared" ref="G228:K228" si="285">SUM(G229,G231,G234,G238,G241)</f>
        <v>0</v>
      </c>
      <c r="H228" s="140">
        <f t="shared" si="285"/>
        <v>1218493</v>
      </c>
      <c r="I228" s="140">
        <f t="shared" si="285"/>
        <v>581244.24</v>
      </c>
      <c r="J228" s="140">
        <f t="shared" si="285"/>
        <v>581244.24</v>
      </c>
      <c r="K228" s="140">
        <f t="shared" si="285"/>
        <v>637248.76</v>
      </c>
      <c r="M228"/>
      <c r="N228"/>
      <c r="O228"/>
    </row>
    <row r="229" spans="1:15" s="66" customFormat="1" x14ac:dyDescent="0.25">
      <c r="A229" s="75"/>
      <c r="B229" s="76"/>
      <c r="C229" s="105">
        <v>37100</v>
      </c>
      <c r="D229" s="177" t="s">
        <v>427</v>
      </c>
      <c r="E229" s="178"/>
      <c r="F229" s="141">
        <f t="shared" ref="F229" si="286">SUM(F230)</f>
        <v>136000</v>
      </c>
      <c r="G229" s="141">
        <f t="shared" ref="G229" si="287">SUM(G230)</f>
        <v>0</v>
      </c>
      <c r="H229" s="141">
        <f t="shared" ref="H229:K229" si="288">SUM(H230)</f>
        <v>136000</v>
      </c>
      <c r="I229" s="141">
        <f t="shared" si="288"/>
        <v>103146.03</v>
      </c>
      <c r="J229" s="141">
        <f t="shared" si="288"/>
        <v>103146.03</v>
      </c>
      <c r="K229" s="276">
        <f t="shared" si="288"/>
        <v>32853.97</v>
      </c>
      <c r="M229"/>
      <c r="N229"/>
      <c r="O229"/>
    </row>
    <row r="230" spans="1:15" s="66" customFormat="1" x14ac:dyDescent="0.25">
      <c r="A230" s="75"/>
      <c r="B230" s="77"/>
      <c r="C230" s="76"/>
      <c r="D230" s="78">
        <v>37101</v>
      </c>
      <c r="E230" s="79" t="s">
        <v>427</v>
      </c>
      <c r="F230" s="184">
        <v>136000</v>
      </c>
      <c r="G230" s="184">
        <v>0</v>
      </c>
      <c r="H230" s="184">
        <f>F230+G230</f>
        <v>136000</v>
      </c>
      <c r="I230" s="184">
        <v>103146.03</v>
      </c>
      <c r="J230" s="184">
        <v>103146.03</v>
      </c>
      <c r="K230" s="274">
        <f>H230-I230</f>
        <v>32853.97</v>
      </c>
      <c r="M230" s="184">
        <f>I230-J230</f>
        <v>0</v>
      </c>
      <c r="N230" s="184"/>
      <c r="O230" s="184"/>
    </row>
    <row r="231" spans="1:15" s="66" customFormat="1" hidden="1" x14ac:dyDescent="0.25">
      <c r="A231" s="75"/>
      <c r="B231" s="76"/>
      <c r="C231" s="105">
        <v>37200</v>
      </c>
      <c r="D231" s="177" t="s">
        <v>428</v>
      </c>
      <c r="E231" s="178"/>
      <c r="F231" s="141"/>
      <c r="G231" s="141">
        <f t="shared" ref="G231" si="289">SUM(G232:G233)</f>
        <v>0</v>
      </c>
      <c r="H231" s="141">
        <f t="shared" ref="H231:K231" si="290">SUM(H232:H233)</f>
        <v>0</v>
      </c>
      <c r="I231" s="141">
        <f t="shared" si="290"/>
        <v>0</v>
      </c>
      <c r="J231" s="141">
        <f t="shared" ref="J231" si="291">SUM(J232:J233)</f>
        <v>0</v>
      </c>
      <c r="K231" s="276">
        <f t="shared" si="290"/>
        <v>0</v>
      </c>
      <c r="M231"/>
      <c r="N231"/>
      <c r="O231"/>
    </row>
    <row r="232" spans="1:15" s="66" customFormat="1" hidden="1" x14ac:dyDescent="0.25">
      <c r="A232" s="75"/>
      <c r="B232" s="77"/>
      <c r="C232" s="76"/>
      <c r="D232" s="78">
        <v>37201</v>
      </c>
      <c r="E232" s="79" t="s">
        <v>428</v>
      </c>
      <c r="F232" s="184"/>
      <c r="G232" s="184"/>
      <c r="H232" s="184">
        <f>F232+G232</f>
        <v>0</v>
      </c>
      <c r="I232" s="184"/>
      <c r="J232" s="184"/>
      <c r="K232" s="274">
        <f>H232-I232</f>
        <v>0</v>
      </c>
      <c r="M232" s="184">
        <f>I232-J232</f>
        <v>0</v>
      </c>
      <c r="N232" s="184"/>
      <c r="O232" s="184"/>
    </row>
    <row r="233" spans="1:15" s="66" customFormat="1" hidden="1" x14ac:dyDescent="0.25">
      <c r="A233" s="75"/>
      <c r="B233" s="77"/>
      <c r="C233" s="76"/>
      <c r="D233" s="78">
        <v>37202</v>
      </c>
      <c r="E233" s="79" t="s">
        <v>429</v>
      </c>
      <c r="F233" s="184"/>
      <c r="G233" s="184"/>
      <c r="H233" s="184">
        <f>F233+G233</f>
        <v>0</v>
      </c>
      <c r="I233" s="184"/>
      <c r="J233" s="184"/>
      <c r="K233" s="274">
        <f>H233-I233</f>
        <v>0</v>
      </c>
      <c r="M233"/>
      <c r="N233"/>
      <c r="O233"/>
    </row>
    <row r="234" spans="1:15" s="66" customFormat="1" x14ac:dyDescent="0.25">
      <c r="A234" s="75"/>
      <c r="B234" s="76"/>
      <c r="C234" s="105">
        <v>37500</v>
      </c>
      <c r="D234" s="177" t="s">
        <v>430</v>
      </c>
      <c r="E234" s="178"/>
      <c r="F234" s="141">
        <f>SUM(F235:F237)</f>
        <v>773240</v>
      </c>
      <c r="G234" s="141">
        <f t="shared" ref="G234:K234" si="292">SUM(G235:G237)</f>
        <v>0</v>
      </c>
      <c r="H234" s="141">
        <f t="shared" si="292"/>
        <v>773240</v>
      </c>
      <c r="I234" s="141">
        <f t="shared" si="292"/>
        <v>409659.20999999996</v>
      </c>
      <c r="J234" s="141">
        <f t="shared" si="292"/>
        <v>409659.20999999996</v>
      </c>
      <c r="K234" s="141">
        <f t="shared" si="292"/>
        <v>363580.79000000004</v>
      </c>
      <c r="M234"/>
      <c r="N234"/>
      <c r="O234"/>
    </row>
    <row r="235" spans="1:15" s="66" customFormat="1" x14ac:dyDescent="0.25">
      <c r="A235" s="75"/>
      <c r="B235" s="77"/>
      <c r="C235" s="76"/>
      <c r="D235" s="78">
        <v>37501</v>
      </c>
      <c r="E235" s="79" t="s">
        <v>430</v>
      </c>
      <c r="F235" s="184">
        <v>559400</v>
      </c>
      <c r="G235" s="184">
        <v>0</v>
      </c>
      <c r="H235" s="184">
        <f t="shared" ref="H235:H237" si="293">F235+G235</f>
        <v>559400</v>
      </c>
      <c r="I235" s="184">
        <v>249050</v>
      </c>
      <c r="J235" s="184">
        <v>249050</v>
      </c>
      <c r="K235" s="274">
        <f>H235-I235</f>
        <v>310350</v>
      </c>
      <c r="M235" s="184">
        <f t="shared" ref="M235:M236" si="294">I235-J235</f>
        <v>0</v>
      </c>
      <c r="N235" s="184"/>
      <c r="O235" s="184"/>
    </row>
    <row r="236" spans="1:15" s="66" customFormat="1" x14ac:dyDescent="0.25">
      <c r="A236" s="75"/>
      <c r="B236" s="77"/>
      <c r="C236" s="76"/>
      <c r="D236" s="78">
        <v>37502</v>
      </c>
      <c r="E236" s="79" t="s">
        <v>431</v>
      </c>
      <c r="F236" s="184">
        <v>208840</v>
      </c>
      <c r="G236" s="184">
        <v>0</v>
      </c>
      <c r="H236" s="184">
        <f t="shared" si="293"/>
        <v>208840</v>
      </c>
      <c r="I236" s="184">
        <v>160609.21</v>
      </c>
      <c r="J236" s="184">
        <v>160609.21</v>
      </c>
      <c r="K236" s="274">
        <f>H236-I236</f>
        <v>48230.790000000008</v>
      </c>
      <c r="M236" s="184">
        <f t="shared" si="294"/>
        <v>0</v>
      </c>
      <c r="N236" s="184"/>
      <c r="O236" s="184"/>
    </row>
    <row r="237" spans="1:15" s="66" customFormat="1" ht="30" x14ac:dyDescent="0.25">
      <c r="A237" s="75"/>
      <c r="B237" s="77"/>
      <c r="C237" s="76"/>
      <c r="D237" s="85">
        <v>37503</v>
      </c>
      <c r="E237" s="84" t="s">
        <v>583</v>
      </c>
      <c r="F237" s="184">
        <v>5000</v>
      </c>
      <c r="G237" s="184">
        <v>0</v>
      </c>
      <c r="H237" s="184">
        <f t="shared" si="293"/>
        <v>5000</v>
      </c>
      <c r="I237" s="184">
        <v>0</v>
      </c>
      <c r="J237" s="184">
        <v>0</v>
      </c>
      <c r="K237" s="274">
        <f>H237-I237</f>
        <v>5000</v>
      </c>
      <c r="M237" s="268"/>
      <c r="N237" s="268"/>
      <c r="O237" s="268"/>
    </row>
    <row r="238" spans="1:15" s="66" customFormat="1" x14ac:dyDescent="0.25">
      <c r="A238" s="75"/>
      <c r="B238" s="76"/>
      <c r="C238" s="105">
        <v>37600</v>
      </c>
      <c r="D238" s="177" t="s">
        <v>432</v>
      </c>
      <c r="E238" s="178"/>
      <c r="F238" s="141">
        <f>SUM(F239:F240)</f>
        <v>11500</v>
      </c>
      <c r="G238" s="141">
        <f t="shared" ref="G238:K238" si="295">SUM(G239:G240)</f>
        <v>0</v>
      </c>
      <c r="H238" s="141">
        <f t="shared" si="295"/>
        <v>11500</v>
      </c>
      <c r="I238" s="141">
        <f t="shared" si="295"/>
        <v>0</v>
      </c>
      <c r="J238" s="141">
        <f t="shared" si="295"/>
        <v>0</v>
      </c>
      <c r="K238" s="141">
        <f t="shared" si="295"/>
        <v>11500</v>
      </c>
      <c r="M238"/>
      <c r="N238"/>
      <c r="O238"/>
    </row>
    <row r="239" spans="1:15" s="66" customFormat="1" x14ac:dyDescent="0.25">
      <c r="A239" s="75"/>
      <c r="B239" s="77"/>
      <c r="C239" s="76"/>
      <c r="D239" s="78">
        <v>37601</v>
      </c>
      <c r="E239" s="79" t="s">
        <v>432</v>
      </c>
      <c r="F239" s="184">
        <v>3250</v>
      </c>
      <c r="G239" s="184">
        <v>0</v>
      </c>
      <c r="H239" s="184">
        <f>F239+G239</f>
        <v>3250</v>
      </c>
      <c r="I239" s="184">
        <v>0</v>
      </c>
      <c r="J239" s="184">
        <v>0</v>
      </c>
      <c r="K239" s="274">
        <f>H239-I239</f>
        <v>3250</v>
      </c>
      <c r="M239"/>
      <c r="N239"/>
      <c r="O239"/>
    </row>
    <row r="240" spans="1:15" s="66" customFormat="1" x14ac:dyDescent="0.25">
      <c r="A240" s="75"/>
      <c r="B240" s="77"/>
      <c r="C240" s="76"/>
      <c r="D240" s="85">
        <v>37602</v>
      </c>
      <c r="E240" s="84" t="s">
        <v>433</v>
      </c>
      <c r="F240" s="184">
        <v>8250</v>
      </c>
      <c r="G240" s="184">
        <v>0</v>
      </c>
      <c r="H240" s="184">
        <f>F240+G240</f>
        <v>8250</v>
      </c>
      <c r="I240" s="184">
        <v>0</v>
      </c>
      <c r="J240" s="184">
        <v>0</v>
      </c>
      <c r="K240" s="274">
        <f>H240-I240</f>
        <v>8250</v>
      </c>
      <c r="M240"/>
      <c r="N240"/>
      <c r="O240"/>
    </row>
    <row r="241" spans="1:15" s="66" customFormat="1" x14ac:dyDescent="0.25">
      <c r="A241" s="75"/>
      <c r="B241" s="76"/>
      <c r="C241" s="105">
        <v>37900</v>
      </c>
      <c r="D241" s="177" t="s">
        <v>434</v>
      </c>
      <c r="E241" s="178"/>
      <c r="F241" s="141">
        <f>SUM(F242:F244)</f>
        <v>297753</v>
      </c>
      <c r="G241" s="141">
        <f t="shared" ref="G241:K241" si="296">SUM(G242:G244)</f>
        <v>0</v>
      </c>
      <c r="H241" s="141">
        <f t="shared" si="296"/>
        <v>297753</v>
      </c>
      <c r="I241" s="141">
        <f t="shared" si="296"/>
        <v>68439</v>
      </c>
      <c r="J241" s="141">
        <f t="shared" si="296"/>
        <v>68439</v>
      </c>
      <c r="K241" s="141">
        <f t="shared" si="296"/>
        <v>229314</v>
      </c>
      <c r="M241"/>
      <c r="N241"/>
      <c r="O241"/>
    </row>
    <row r="242" spans="1:15" s="66" customFormat="1" ht="30" x14ac:dyDescent="0.25">
      <c r="A242" s="75"/>
      <c r="B242" s="77"/>
      <c r="C242" s="76"/>
      <c r="D242" s="78">
        <v>37901</v>
      </c>
      <c r="E242" s="79" t="s">
        <v>584</v>
      </c>
      <c r="F242" s="184">
        <v>1000</v>
      </c>
      <c r="G242" s="184">
        <v>0</v>
      </c>
      <c r="H242" s="184">
        <f>F242+G242</f>
        <v>1000</v>
      </c>
      <c r="I242" s="184">
        <v>0</v>
      </c>
      <c r="J242" s="184">
        <v>0</v>
      </c>
      <c r="K242" s="274">
        <f>H242-I242</f>
        <v>1000</v>
      </c>
      <c r="M242" s="184"/>
      <c r="N242" s="184"/>
      <c r="O242" s="184"/>
    </row>
    <row r="243" spans="1:15" s="66" customFormat="1" x14ac:dyDescent="0.25">
      <c r="A243" s="75"/>
      <c r="B243" s="77"/>
      <c r="C243" s="76"/>
      <c r="D243" s="78">
        <v>37902</v>
      </c>
      <c r="E243" s="79" t="s">
        <v>435</v>
      </c>
      <c r="F243" s="184">
        <v>240253</v>
      </c>
      <c r="G243" s="184">
        <v>0</v>
      </c>
      <c r="H243" s="184">
        <f>F243+G243</f>
        <v>240253</v>
      </c>
      <c r="I243" s="184">
        <v>68439</v>
      </c>
      <c r="J243" s="184">
        <v>68439</v>
      </c>
      <c r="K243" s="274">
        <f>H243-I243</f>
        <v>171814</v>
      </c>
      <c r="M243" s="184">
        <f>I243-J243</f>
        <v>0</v>
      </c>
      <c r="N243" s="184"/>
      <c r="O243" s="184"/>
    </row>
    <row r="244" spans="1:15" s="66" customFormat="1" x14ac:dyDescent="0.25">
      <c r="A244" s="75"/>
      <c r="B244" s="77"/>
      <c r="C244" s="76"/>
      <c r="D244" s="78">
        <v>37903</v>
      </c>
      <c r="E244" s="79" t="s">
        <v>436</v>
      </c>
      <c r="F244" s="184">
        <v>56500</v>
      </c>
      <c r="G244" s="184">
        <v>0</v>
      </c>
      <c r="H244" s="184">
        <f>F244+G244</f>
        <v>56500</v>
      </c>
      <c r="I244" s="184">
        <v>0</v>
      </c>
      <c r="J244" s="184">
        <v>0</v>
      </c>
      <c r="K244" s="274">
        <f>H244-I244</f>
        <v>56500</v>
      </c>
      <c r="M244"/>
      <c r="N244"/>
      <c r="O244"/>
    </row>
    <row r="245" spans="1:15" s="66" customFormat="1" x14ac:dyDescent="0.25">
      <c r="A245" s="75"/>
      <c r="B245" s="179">
        <v>38000</v>
      </c>
      <c r="C245" s="180" t="s">
        <v>437</v>
      </c>
      <c r="D245" s="181"/>
      <c r="E245" s="182"/>
      <c r="F245" s="140">
        <f>SUM(F246,F248)</f>
        <v>820000</v>
      </c>
      <c r="G245" s="140">
        <f t="shared" ref="G245:K245" si="297">SUM(G246,G248)</f>
        <v>0</v>
      </c>
      <c r="H245" s="140">
        <f t="shared" si="297"/>
        <v>820000</v>
      </c>
      <c r="I245" s="140">
        <f t="shared" si="297"/>
        <v>227487.13</v>
      </c>
      <c r="J245" s="140">
        <f t="shared" si="297"/>
        <v>179474.13</v>
      </c>
      <c r="K245" s="140">
        <f t="shared" si="297"/>
        <v>592512.87</v>
      </c>
      <c r="M245"/>
      <c r="N245"/>
      <c r="O245"/>
    </row>
    <row r="246" spans="1:15" s="66" customFormat="1" x14ac:dyDescent="0.25">
      <c r="A246" s="75"/>
      <c r="B246" s="76"/>
      <c r="C246" s="105">
        <v>38200</v>
      </c>
      <c r="D246" s="177" t="s">
        <v>585</v>
      </c>
      <c r="E246" s="178"/>
      <c r="F246" s="141">
        <f>SUM(F247)</f>
        <v>420000</v>
      </c>
      <c r="G246" s="141">
        <f t="shared" ref="G246:K246" si="298">SUM(G247)</f>
        <v>0</v>
      </c>
      <c r="H246" s="141">
        <f t="shared" si="298"/>
        <v>420000</v>
      </c>
      <c r="I246" s="141">
        <f t="shared" si="298"/>
        <v>72107.33</v>
      </c>
      <c r="J246" s="141">
        <f t="shared" si="298"/>
        <v>28151.33</v>
      </c>
      <c r="K246" s="141">
        <f t="shared" si="298"/>
        <v>347892.67</v>
      </c>
      <c r="M246"/>
      <c r="N246"/>
      <c r="O246"/>
    </row>
    <row r="247" spans="1:15" s="66" customFormat="1" x14ac:dyDescent="0.25">
      <c r="A247" s="75"/>
      <c r="B247" s="77"/>
      <c r="C247" s="76"/>
      <c r="D247" s="78">
        <v>38201</v>
      </c>
      <c r="E247" s="79" t="s">
        <v>585</v>
      </c>
      <c r="F247" s="184">
        <v>420000</v>
      </c>
      <c r="G247" s="184">
        <v>0</v>
      </c>
      <c r="H247" s="184">
        <f>F247+G247</f>
        <v>420000</v>
      </c>
      <c r="I247" s="184">
        <v>72107.33</v>
      </c>
      <c r="J247" s="294">
        <v>28151.33</v>
      </c>
      <c r="K247" s="274">
        <f>H247-I247</f>
        <v>347892.67</v>
      </c>
      <c r="M247" s="184"/>
      <c r="N247" s="184"/>
      <c r="O247" s="184"/>
    </row>
    <row r="248" spans="1:15" s="66" customFormat="1" x14ac:dyDescent="0.25">
      <c r="A248" s="75"/>
      <c r="B248" s="76"/>
      <c r="C248" s="105">
        <v>38500</v>
      </c>
      <c r="D248" s="177" t="s">
        <v>438</v>
      </c>
      <c r="E248" s="178"/>
      <c r="F248" s="141">
        <f>SUM(F249:F249)</f>
        <v>400000</v>
      </c>
      <c r="G248" s="141">
        <f t="shared" ref="G248" si="299">SUM(G249:G250)</f>
        <v>0</v>
      </c>
      <c r="H248" s="141">
        <f t="shared" ref="H248:K248" si="300">SUM(H249:H250)</f>
        <v>400000</v>
      </c>
      <c r="I248" s="141">
        <f t="shared" ref="I248" si="301">SUM(I249:I250)</f>
        <v>155379.79999999999</v>
      </c>
      <c r="J248" s="141">
        <f t="shared" ref="J248" si="302">SUM(J249:J250)</f>
        <v>151322.79999999999</v>
      </c>
      <c r="K248" s="276">
        <f t="shared" si="300"/>
        <v>244620.2</v>
      </c>
      <c r="M248"/>
      <c r="N248"/>
      <c r="O248"/>
    </row>
    <row r="249" spans="1:15" s="66" customFormat="1" x14ac:dyDescent="0.25">
      <c r="A249" s="75"/>
      <c r="B249" s="77"/>
      <c r="C249" s="76"/>
      <c r="D249" s="78">
        <v>38501</v>
      </c>
      <c r="E249" s="79" t="s">
        <v>439</v>
      </c>
      <c r="F249" s="184">
        <v>400000</v>
      </c>
      <c r="G249" s="184">
        <v>0</v>
      </c>
      <c r="H249" s="184">
        <f>F249+G249</f>
        <v>400000</v>
      </c>
      <c r="I249" s="184">
        <v>155379.79999999999</v>
      </c>
      <c r="J249" s="294">
        <v>151322.79999999999</v>
      </c>
      <c r="K249" s="274">
        <f>H249-I249</f>
        <v>244620.2</v>
      </c>
      <c r="M249" s="184">
        <f>I249-J249</f>
        <v>4057</v>
      </c>
      <c r="N249" s="184"/>
      <c r="O249" s="184"/>
    </row>
    <row r="250" spans="1:15" s="66" customFormat="1" hidden="1" x14ac:dyDescent="0.25">
      <c r="A250" s="75"/>
      <c r="B250" s="77"/>
      <c r="C250" s="76"/>
      <c r="D250" s="78">
        <v>38503</v>
      </c>
      <c r="E250" s="79" t="s">
        <v>438</v>
      </c>
      <c r="F250" s="184"/>
      <c r="G250" s="184"/>
      <c r="H250" s="184">
        <f>F250+G250</f>
        <v>0</v>
      </c>
      <c r="I250" s="184"/>
      <c r="J250" s="184"/>
      <c r="K250" s="274">
        <f>H250-I250</f>
        <v>0</v>
      </c>
      <c r="M250"/>
      <c r="N250"/>
      <c r="O250"/>
    </row>
    <row r="251" spans="1:15" s="66" customFormat="1" x14ac:dyDescent="0.25">
      <c r="A251" s="75"/>
      <c r="B251" s="179">
        <v>39000</v>
      </c>
      <c r="C251" s="180" t="s">
        <v>440</v>
      </c>
      <c r="D251" s="181"/>
      <c r="E251" s="182"/>
      <c r="F251" s="140">
        <f>SUM(F252,F254)</f>
        <v>10000</v>
      </c>
      <c r="G251" s="140">
        <f t="shared" ref="G251:K251" si="303">SUM(G252,G254)</f>
        <v>0</v>
      </c>
      <c r="H251" s="140">
        <f t="shared" si="303"/>
        <v>10000</v>
      </c>
      <c r="I251" s="140">
        <f t="shared" si="303"/>
        <v>0</v>
      </c>
      <c r="J251" s="140">
        <f t="shared" si="303"/>
        <v>0</v>
      </c>
      <c r="K251" s="140">
        <f t="shared" si="303"/>
        <v>10000</v>
      </c>
      <c r="M251"/>
      <c r="N251"/>
      <c r="O251"/>
    </row>
    <row r="252" spans="1:15" s="66" customFormat="1" x14ac:dyDescent="0.25">
      <c r="A252" s="75"/>
      <c r="B252" s="76"/>
      <c r="C252" s="105">
        <v>39200</v>
      </c>
      <c r="D252" s="177" t="s">
        <v>441</v>
      </c>
      <c r="E252" s="178"/>
      <c r="F252" s="141">
        <f>SUM(F253)</f>
        <v>5000</v>
      </c>
      <c r="G252" s="141">
        <f t="shared" ref="G252:K252" si="304">SUM(G253)</f>
        <v>0</v>
      </c>
      <c r="H252" s="141">
        <f t="shared" si="304"/>
        <v>5000</v>
      </c>
      <c r="I252" s="141">
        <f t="shared" si="304"/>
        <v>0</v>
      </c>
      <c r="J252" s="141">
        <f t="shared" si="304"/>
        <v>0</v>
      </c>
      <c r="K252" s="141">
        <f t="shared" si="304"/>
        <v>5000</v>
      </c>
      <c r="M252"/>
      <c r="N252"/>
      <c r="O252"/>
    </row>
    <row r="253" spans="1:15" s="66" customFormat="1" x14ac:dyDescent="0.25">
      <c r="A253" s="75"/>
      <c r="B253" s="77"/>
      <c r="C253" s="76"/>
      <c r="D253" s="78">
        <v>39201</v>
      </c>
      <c r="E253" s="79" t="s">
        <v>441</v>
      </c>
      <c r="F253" s="184">
        <v>5000</v>
      </c>
      <c r="G253" s="184">
        <v>0</v>
      </c>
      <c r="H253" s="184">
        <f>F253+G253</f>
        <v>5000</v>
      </c>
      <c r="I253" s="184">
        <v>0</v>
      </c>
      <c r="J253" s="184">
        <v>0</v>
      </c>
      <c r="K253" s="274">
        <f>H253-I253</f>
        <v>5000</v>
      </c>
      <c r="M253"/>
      <c r="N253"/>
      <c r="O253"/>
    </row>
    <row r="254" spans="1:15" s="66" customFormat="1" x14ac:dyDescent="0.25">
      <c r="A254" s="75"/>
      <c r="B254" s="76"/>
      <c r="C254" s="105">
        <v>39600</v>
      </c>
      <c r="D254" s="177" t="s">
        <v>533</v>
      </c>
      <c r="E254" s="178"/>
      <c r="F254" s="141">
        <f>SUM(F255)</f>
        <v>5000</v>
      </c>
      <c r="G254" s="141">
        <f t="shared" ref="G254:K254" si="305">SUM(G255)</f>
        <v>0</v>
      </c>
      <c r="H254" s="141">
        <f t="shared" si="305"/>
        <v>5000</v>
      </c>
      <c r="I254" s="141">
        <f t="shared" si="305"/>
        <v>0</v>
      </c>
      <c r="J254" s="141">
        <f t="shared" si="305"/>
        <v>0</v>
      </c>
      <c r="K254" s="141">
        <f t="shared" si="305"/>
        <v>5000</v>
      </c>
      <c r="M254"/>
      <c r="N254"/>
      <c r="O254"/>
    </row>
    <row r="255" spans="1:15" s="66" customFormat="1" x14ac:dyDescent="0.25">
      <c r="A255" s="75"/>
      <c r="B255" s="77"/>
      <c r="C255" s="76"/>
      <c r="D255" s="78">
        <v>39601</v>
      </c>
      <c r="E255" s="79" t="s">
        <v>533</v>
      </c>
      <c r="F255" s="184">
        <v>5000</v>
      </c>
      <c r="G255" s="184">
        <v>0</v>
      </c>
      <c r="H255" s="184">
        <f>F255+G255</f>
        <v>5000</v>
      </c>
      <c r="I255" s="184">
        <v>0</v>
      </c>
      <c r="J255" s="184">
        <v>0</v>
      </c>
      <c r="K255" s="274">
        <f>H255-I255</f>
        <v>5000</v>
      </c>
      <c r="M255"/>
      <c r="N255"/>
      <c r="O255"/>
    </row>
    <row r="256" spans="1:15" s="66" customFormat="1" x14ac:dyDescent="0.25">
      <c r="A256" s="75"/>
      <c r="B256" s="77"/>
      <c r="C256" s="76"/>
      <c r="D256" s="78"/>
      <c r="E256" s="79"/>
      <c r="F256" s="139"/>
      <c r="G256" s="139"/>
      <c r="H256" s="139"/>
      <c r="I256" s="139"/>
      <c r="J256" s="139"/>
      <c r="K256" s="274"/>
      <c r="M256"/>
      <c r="N256"/>
      <c r="O256"/>
    </row>
    <row r="257" spans="1:15" s="66" customFormat="1" x14ac:dyDescent="0.25">
      <c r="A257" s="67">
        <v>40000</v>
      </c>
      <c r="B257" s="68" t="s">
        <v>442</v>
      </c>
      <c r="C257" s="69"/>
      <c r="D257" s="69"/>
      <c r="E257" s="70"/>
      <c r="F257" s="139">
        <f>SUM(F258)</f>
        <v>60000</v>
      </c>
      <c r="G257" s="139">
        <f t="shared" ref="G257:K257" si="306">SUM(G258)</f>
        <v>0</v>
      </c>
      <c r="H257" s="139">
        <f t="shared" si="306"/>
        <v>60000</v>
      </c>
      <c r="I257" s="139">
        <f t="shared" si="306"/>
        <v>0</v>
      </c>
      <c r="J257" s="139">
        <f t="shared" si="306"/>
        <v>0</v>
      </c>
      <c r="K257" s="139">
        <f t="shared" si="306"/>
        <v>60000</v>
      </c>
      <c r="M257"/>
      <c r="N257"/>
      <c r="O257"/>
    </row>
    <row r="258" spans="1:15" s="66" customFormat="1" x14ac:dyDescent="0.25">
      <c r="A258" s="75"/>
      <c r="B258" s="179">
        <v>44000</v>
      </c>
      <c r="C258" s="180" t="s">
        <v>443</v>
      </c>
      <c r="D258" s="181"/>
      <c r="E258" s="182"/>
      <c r="F258" s="140">
        <f t="shared" ref="F258:F259" si="307">SUM(F259)</f>
        <v>60000</v>
      </c>
      <c r="G258" s="140">
        <f t="shared" ref="G258:G259" si="308">SUM(G259)</f>
        <v>0</v>
      </c>
      <c r="H258" s="140">
        <f t="shared" ref="H258:K259" si="309">SUM(H259)</f>
        <v>60000</v>
      </c>
      <c r="I258" s="140">
        <f t="shared" si="309"/>
        <v>0</v>
      </c>
      <c r="J258" s="140">
        <f t="shared" si="309"/>
        <v>0</v>
      </c>
      <c r="K258" s="275">
        <f t="shared" si="309"/>
        <v>60000</v>
      </c>
      <c r="M258"/>
      <c r="N258"/>
      <c r="O258"/>
    </row>
    <row r="259" spans="1:15" s="66" customFormat="1" x14ac:dyDescent="0.25">
      <c r="A259" s="75"/>
      <c r="B259" s="76"/>
      <c r="C259" s="105">
        <v>44500</v>
      </c>
      <c r="D259" s="177" t="s">
        <v>444</v>
      </c>
      <c r="E259" s="178"/>
      <c r="F259" s="141">
        <f t="shared" si="307"/>
        <v>60000</v>
      </c>
      <c r="G259" s="141">
        <f t="shared" si="308"/>
        <v>0</v>
      </c>
      <c r="H259" s="141">
        <f t="shared" si="309"/>
        <v>60000</v>
      </c>
      <c r="I259" s="141">
        <f t="shared" si="309"/>
        <v>0</v>
      </c>
      <c r="J259" s="141">
        <f t="shared" si="309"/>
        <v>0</v>
      </c>
      <c r="K259" s="276">
        <f t="shared" si="309"/>
        <v>60000</v>
      </c>
      <c r="M259"/>
      <c r="N259"/>
      <c r="O259"/>
    </row>
    <row r="260" spans="1:15" s="66" customFormat="1" x14ac:dyDescent="0.25">
      <c r="A260" s="75"/>
      <c r="B260" s="77"/>
      <c r="C260" s="76"/>
      <c r="D260" s="78">
        <v>44502</v>
      </c>
      <c r="E260" s="79" t="s">
        <v>445</v>
      </c>
      <c r="F260" s="184">
        <v>60000</v>
      </c>
      <c r="G260" s="184">
        <v>0</v>
      </c>
      <c r="H260" s="184">
        <f>F260+G260</f>
        <v>60000</v>
      </c>
      <c r="I260" s="184">
        <v>0</v>
      </c>
      <c r="J260" s="184">
        <v>0</v>
      </c>
      <c r="K260" s="274">
        <f>H260-I260</f>
        <v>60000</v>
      </c>
      <c r="M260" s="184">
        <f>I260-J260</f>
        <v>0</v>
      </c>
      <c r="N260" s="184"/>
      <c r="O260" s="184"/>
    </row>
    <row r="261" spans="1:15" s="66" customFormat="1" x14ac:dyDescent="0.25">
      <c r="A261" s="75"/>
      <c r="B261" s="77"/>
      <c r="C261" s="76"/>
      <c r="D261" s="78"/>
      <c r="E261" s="79"/>
      <c r="F261" s="184"/>
      <c r="G261" s="184"/>
      <c r="H261" s="184"/>
      <c r="I261" s="184"/>
      <c r="J261" s="184"/>
      <c r="K261" s="274"/>
      <c r="M261"/>
      <c r="N261"/>
      <c r="O261"/>
    </row>
    <row r="262" spans="1:15" s="66" customFormat="1" x14ac:dyDescent="0.25">
      <c r="A262" s="67">
        <v>50000</v>
      </c>
      <c r="B262" s="68" t="s">
        <v>446</v>
      </c>
      <c r="C262" s="69"/>
      <c r="D262" s="69"/>
      <c r="E262" s="70"/>
      <c r="F262" s="139">
        <f>SUM(F263,F272,F277,F281,F284)</f>
        <v>10459557</v>
      </c>
      <c r="G262" s="139">
        <f t="shared" ref="G262:K262" si="310">SUM(G263,G272,G277,G281,G284)</f>
        <v>0</v>
      </c>
      <c r="H262" s="139">
        <f t="shared" si="310"/>
        <v>10459557</v>
      </c>
      <c r="I262" s="139">
        <f t="shared" si="310"/>
        <v>2584414.1</v>
      </c>
      <c r="J262" s="139">
        <f t="shared" si="310"/>
        <v>2584414.1</v>
      </c>
      <c r="K262" s="139">
        <f t="shared" si="310"/>
        <v>7875142.9000000004</v>
      </c>
      <c r="M262"/>
      <c r="N262"/>
      <c r="O262"/>
    </row>
    <row r="263" spans="1:15" s="66" customFormat="1" x14ac:dyDescent="0.25">
      <c r="A263" s="75"/>
      <c r="B263" s="179">
        <v>51000</v>
      </c>
      <c r="C263" s="180" t="s">
        <v>447</v>
      </c>
      <c r="D263" s="181"/>
      <c r="E263" s="182"/>
      <c r="F263" s="140">
        <f>SUM(F264,F266,F270)</f>
        <v>1144802</v>
      </c>
      <c r="G263" s="140">
        <f t="shared" ref="G263:K263" si="311">SUM(G264,G266,G270)</f>
        <v>0</v>
      </c>
      <c r="H263" s="140">
        <f t="shared" si="311"/>
        <v>1144802</v>
      </c>
      <c r="I263" s="140">
        <f t="shared" si="311"/>
        <v>4314.1000000000004</v>
      </c>
      <c r="J263" s="140">
        <f t="shared" si="311"/>
        <v>4314.1000000000004</v>
      </c>
      <c r="K263" s="140">
        <f t="shared" si="311"/>
        <v>1140487.8999999999</v>
      </c>
      <c r="M263"/>
      <c r="N263"/>
      <c r="O263"/>
    </row>
    <row r="264" spans="1:15" s="66" customFormat="1" x14ac:dyDescent="0.25">
      <c r="A264" s="75"/>
      <c r="B264" s="76"/>
      <c r="C264" s="105">
        <v>51100</v>
      </c>
      <c r="D264" s="177" t="s">
        <v>448</v>
      </c>
      <c r="E264" s="178"/>
      <c r="F264" s="141">
        <f t="shared" ref="F264" si="312">SUM(F265)</f>
        <v>951528</v>
      </c>
      <c r="G264" s="141">
        <f t="shared" ref="G264" si="313">SUM(G265)</f>
        <v>0</v>
      </c>
      <c r="H264" s="141">
        <f t="shared" ref="H264:K264" si="314">SUM(H265)</f>
        <v>951528</v>
      </c>
      <c r="I264" s="141">
        <f t="shared" si="314"/>
        <v>0</v>
      </c>
      <c r="J264" s="141">
        <f t="shared" si="314"/>
        <v>0</v>
      </c>
      <c r="K264" s="276">
        <f t="shared" si="314"/>
        <v>951528</v>
      </c>
      <c r="M264"/>
      <c r="N264"/>
      <c r="O264"/>
    </row>
    <row r="265" spans="1:15" s="66" customFormat="1" x14ac:dyDescent="0.25">
      <c r="A265" s="75"/>
      <c r="B265" s="77"/>
      <c r="C265" s="76"/>
      <c r="D265" s="78">
        <v>51101</v>
      </c>
      <c r="E265" s="79" t="s">
        <v>448</v>
      </c>
      <c r="F265" s="184">
        <v>951528</v>
      </c>
      <c r="G265" s="184">
        <v>0</v>
      </c>
      <c r="H265" s="184">
        <f>F265+G265</f>
        <v>951528</v>
      </c>
      <c r="I265" s="184">
        <v>0</v>
      </c>
      <c r="J265" s="184">
        <v>0</v>
      </c>
      <c r="K265" s="274">
        <f>H265-I265</f>
        <v>951528</v>
      </c>
      <c r="M265"/>
      <c r="N265"/>
      <c r="O265"/>
    </row>
    <row r="266" spans="1:15" s="66" customFormat="1" x14ac:dyDescent="0.25">
      <c r="A266" s="75"/>
      <c r="B266" s="76"/>
      <c r="C266" s="105">
        <v>51500</v>
      </c>
      <c r="D266" s="177" t="s">
        <v>449</v>
      </c>
      <c r="E266" s="178"/>
      <c r="F266" s="141">
        <f>SUM(F267:F269)</f>
        <v>124318</v>
      </c>
      <c r="G266" s="141">
        <f t="shared" ref="G266" si="315">SUM(G267:G269)</f>
        <v>0</v>
      </c>
      <c r="H266" s="141">
        <f t="shared" ref="H266:K266" si="316">SUM(H267:H269)</f>
        <v>124318</v>
      </c>
      <c r="I266" s="141">
        <f t="shared" si="316"/>
        <v>0</v>
      </c>
      <c r="J266" s="141">
        <f t="shared" ref="J266" si="317">SUM(J267:J269)</f>
        <v>0</v>
      </c>
      <c r="K266" s="276">
        <f t="shared" si="316"/>
        <v>124318</v>
      </c>
      <c r="M266"/>
      <c r="N266"/>
      <c r="O266"/>
    </row>
    <row r="267" spans="1:15" s="66" customFormat="1" ht="30" x14ac:dyDescent="0.25">
      <c r="A267" s="75"/>
      <c r="B267" s="77"/>
      <c r="C267" s="76"/>
      <c r="D267" s="78">
        <v>51501</v>
      </c>
      <c r="E267" s="79" t="s">
        <v>534</v>
      </c>
      <c r="F267" s="184">
        <v>124318</v>
      </c>
      <c r="G267" s="184">
        <v>0</v>
      </c>
      <c r="H267" s="184">
        <f>F267+G267</f>
        <v>124318</v>
      </c>
      <c r="I267" s="184">
        <v>0</v>
      </c>
      <c r="J267" s="184">
        <v>0</v>
      </c>
      <c r="K267" s="274">
        <f>H267-I267</f>
        <v>124318</v>
      </c>
      <c r="M267"/>
      <c r="N267"/>
      <c r="O267"/>
    </row>
    <row r="268" spans="1:15" s="66" customFormat="1" hidden="1" x14ac:dyDescent="0.25">
      <c r="A268" s="75"/>
      <c r="B268" s="77"/>
      <c r="C268" s="76"/>
      <c r="D268" s="78">
        <v>51502</v>
      </c>
      <c r="E268" s="79" t="s">
        <v>450</v>
      </c>
      <c r="F268" s="184"/>
      <c r="G268" s="184">
        <v>0</v>
      </c>
      <c r="H268" s="184">
        <f>F268+G268</f>
        <v>0</v>
      </c>
      <c r="I268" s="184">
        <v>0</v>
      </c>
      <c r="J268" s="184">
        <v>0</v>
      </c>
      <c r="K268" s="274">
        <f>H268-I268</f>
        <v>0</v>
      </c>
      <c r="M268"/>
      <c r="N268"/>
      <c r="O268"/>
    </row>
    <row r="269" spans="1:15" s="66" customFormat="1" hidden="1" x14ac:dyDescent="0.25">
      <c r="A269" s="75"/>
      <c r="B269" s="77"/>
      <c r="C269" s="76"/>
      <c r="D269" s="78">
        <v>51503</v>
      </c>
      <c r="E269" s="79" t="s">
        <v>451</v>
      </c>
      <c r="F269" s="184"/>
      <c r="G269" s="184">
        <v>0</v>
      </c>
      <c r="H269" s="184">
        <f>F269+G269</f>
        <v>0</v>
      </c>
      <c r="I269" s="184">
        <v>0</v>
      </c>
      <c r="J269" s="184">
        <v>0</v>
      </c>
      <c r="K269" s="274">
        <f>H269-I269</f>
        <v>0</v>
      </c>
      <c r="M269"/>
      <c r="N269"/>
      <c r="O269"/>
    </row>
    <row r="270" spans="1:15" s="66" customFormat="1" x14ac:dyDescent="0.25">
      <c r="A270" s="75"/>
      <c r="B270" s="76"/>
      <c r="C270" s="105">
        <v>51900</v>
      </c>
      <c r="D270" s="177" t="s">
        <v>563</v>
      </c>
      <c r="E270" s="178"/>
      <c r="F270" s="141">
        <f t="shared" ref="F270" si="318">SUM(F271)</f>
        <v>68956</v>
      </c>
      <c r="G270" s="141">
        <f t="shared" ref="G270" si="319">SUM(G271)</f>
        <v>0</v>
      </c>
      <c r="H270" s="141">
        <f t="shared" ref="H270:K270" si="320">SUM(H271)</f>
        <v>68956</v>
      </c>
      <c r="I270" s="141">
        <f t="shared" si="320"/>
        <v>4314.1000000000004</v>
      </c>
      <c r="J270" s="141">
        <f t="shared" si="320"/>
        <v>4314.1000000000004</v>
      </c>
      <c r="K270" s="276">
        <f t="shared" si="320"/>
        <v>64641.9</v>
      </c>
      <c r="M270"/>
      <c r="N270"/>
      <c r="O270"/>
    </row>
    <row r="271" spans="1:15" s="66" customFormat="1" ht="15" customHeight="1" x14ac:dyDescent="0.25">
      <c r="A271" s="75"/>
      <c r="B271" s="77"/>
      <c r="C271" s="80"/>
      <c r="D271" s="83">
        <v>51901</v>
      </c>
      <c r="E271" s="84" t="s">
        <v>563</v>
      </c>
      <c r="F271" s="184">
        <v>68956</v>
      </c>
      <c r="G271" s="184">
        <v>0</v>
      </c>
      <c r="H271" s="184">
        <f>F271+G271</f>
        <v>68956</v>
      </c>
      <c r="I271" s="184">
        <v>4314.1000000000004</v>
      </c>
      <c r="J271" s="184">
        <v>4314.1000000000004</v>
      </c>
      <c r="K271" s="274">
        <f>H271-I271</f>
        <v>64641.9</v>
      </c>
      <c r="M271"/>
      <c r="N271"/>
      <c r="O271"/>
    </row>
    <row r="272" spans="1:15" s="66" customFormat="1" x14ac:dyDescent="0.25">
      <c r="A272" s="75"/>
      <c r="B272" s="179">
        <v>52000</v>
      </c>
      <c r="C272" s="180" t="s">
        <v>452</v>
      </c>
      <c r="D272" s="181"/>
      <c r="E272" s="182"/>
      <c r="F272" s="140">
        <f>SUM(F273)</f>
        <v>26187</v>
      </c>
      <c r="G272" s="140">
        <f t="shared" ref="G272" si="321">SUM(G273,G275)</f>
        <v>0</v>
      </c>
      <c r="H272" s="140">
        <f t="shared" ref="H272:K272" si="322">SUM(H273,H275)</f>
        <v>26187</v>
      </c>
      <c r="I272" s="140">
        <f t="shared" si="322"/>
        <v>0</v>
      </c>
      <c r="J272" s="140">
        <f t="shared" ref="J272" si="323">SUM(J273,J275)</f>
        <v>0</v>
      </c>
      <c r="K272" s="275">
        <f t="shared" si="322"/>
        <v>26187</v>
      </c>
      <c r="M272"/>
      <c r="N272"/>
      <c r="O272"/>
    </row>
    <row r="273" spans="1:15" s="66" customFormat="1" x14ac:dyDescent="0.25">
      <c r="A273" s="75"/>
      <c r="B273" s="76"/>
      <c r="C273" s="105">
        <v>52100</v>
      </c>
      <c r="D273" s="177" t="s">
        <v>453</v>
      </c>
      <c r="E273" s="178"/>
      <c r="F273" s="141">
        <f t="shared" ref="F273" si="324">SUM(F274)</f>
        <v>26187</v>
      </c>
      <c r="G273" s="141">
        <f t="shared" ref="G273" si="325">SUM(G274)</f>
        <v>0</v>
      </c>
      <c r="H273" s="141">
        <f t="shared" ref="H273:K273" si="326">SUM(H274)</f>
        <v>26187</v>
      </c>
      <c r="I273" s="141">
        <f t="shared" si="326"/>
        <v>0</v>
      </c>
      <c r="J273" s="141">
        <f t="shared" si="326"/>
        <v>0</v>
      </c>
      <c r="K273" s="276">
        <f t="shared" si="326"/>
        <v>26187</v>
      </c>
      <c r="M273"/>
      <c r="N273"/>
      <c r="O273"/>
    </row>
    <row r="274" spans="1:15" s="66" customFormat="1" x14ac:dyDescent="0.25">
      <c r="A274" s="75"/>
      <c r="B274" s="77"/>
      <c r="C274" s="80"/>
      <c r="D274" s="83">
        <v>52101</v>
      </c>
      <c r="E274" s="84" t="s">
        <v>453</v>
      </c>
      <c r="F274" s="184">
        <v>26187</v>
      </c>
      <c r="G274" s="184">
        <v>0</v>
      </c>
      <c r="H274" s="184">
        <f>F274+G274</f>
        <v>26187</v>
      </c>
      <c r="I274" s="184">
        <v>0</v>
      </c>
      <c r="J274" s="184">
        <v>0</v>
      </c>
      <c r="K274" s="274">
        <f>H274-I274</f>
        <v>26187</v>
      </c>
      <c r="M274"/>
      <c r="N274"/>
      <c r="O274"/>
    </row>
    <row r="275" spans="1:15" s="66" customFormat="1" hidden="1" x14ac:dyDescent="0.25">
      <c r="A275" s="75"/>
      <c r="B275" s="76"/>
      <c r="C275" s="105">
        <v>52300</v>
      </c>
      <c r="D275" s="177" t="s">
        <v>564</v>
      </c>
      <c r="E275" s="178"/>
      <c r="F275" s="141"/>
      <c r="G275" s="141">
        <f t="shared" ref="G275" si="327">SUM(G276)</f>
        <v>0</v>
      </c>
      <c r="H275" s="141">
        <f t="shared" ref="H275:K275" si="328">SUM(H276)</f>
        <v>0</v>
      </c>
      <c r="I275" s="141">
        <f t="shared" si="328"/>
        <v>0</v>
      </c>
      <c r="J275" s="141">
        <f t="shared" si="328"/>
        <v>0</v>
      </c>
      <c r="K275" s="276">
        <f t="shared" si="328"/>
        <v>0</v>
      </c>
      <c r="M275"/>
      <c r="N275"/>
      <c r="O275"/>
    </row>
    <row r="276" spans="1:15" s="66" customFormat="1" hidden="1" x14ac:dyDescent="0.25">
      <c r="A276" s="75"/>
      <c r="B276" s="77"/>
      <c r="C276" s="80"/>
      <c r="D276" s="83">
        <v>52301</v>
      </c>
      <c r="E276" s="84" t="s">
        <v>564</v>
      </c>
      <c r="F276" s="184"/>
      <c r="G276" s="184"/>
      <c r="H276" s="184">
        <f>F276+G276</f>
        <v>0</v>
      </c>
      <c r="I276" s="184"/>
      <c r="J276" s="184"/>
      <c r="K276" s="274">
        <f>H276-I276</f>
        <v>0</v>
      </c>
      <c r="M276"/>
      <c r="N276"/>
      <c r="O276"/>
    </row>
    <row r="277" spans="1:15" s="66" customFormat="1" hidden="1" x14ac:dyDescent="0.25">
      <c r="A277" s="75"/>
      <c r="B277" s="179">
        <v>53000</v>
      </c>
      <c r="C277" s="180" t="s">
        <v>454</v>
      </c>
      <c r="D277" s="181"/>
      <c r="E277" s="182"/>
      <c r="F277" s="140">
        <f t="shared" ref="F277" si="329">SUM(F278)</f>
        <v>0</v>
      </c>
      <c r="G277" s="140">
        <f t="shared" ref="G277" si="330">SUM(G278)</f>
        <v>0</v>
      </c>
      <c r="H277" s="140">
        <f t="shared" ref="H277:K277" si="331">SUM(H278)</f>
        <v>0</v>
      </c>
      <c r="I277" s="140">
        <f t="shared" si="331"/>
        <v>0</v>
      </c>
      <c r="J277" s="140">
        <f t="shared" si="331"/>
        <v>0</v>
      </c>
      <c r="K277" s="275">
        <f t="shared" si="331"/>
        <v>0</v>
      </c>
      <c r="M277"/>
      <c r="N277"/>
      <c r="O277"/>
    </row>
    <row r="278" spans="1:15" s="66" customFormat="1" hidden="1" x14ac:dyDescent="0.25">
      <c r="A278" s="75"/>
      <c r="B278" s="76"/>
      <c r="C278" s="105">
        <v>53200</v>
      </c>
      <c r="D278" s="177" t="s">
        <v>535</v>
      </c>
      <c r="E278" s="178"/>
      <c r="F278" s="141">
        <f>SUM(F279:F279)</f>
        <v>0</v>
      </c>
      <c r="G278" s="141">
        <f t="shared" ref="G278" si="332">SUM(G279:G280)</f>
        <v>0</v>
      </c>
      <c r="H278" s="141">
        <f t="shared" ref="H278:K278" si="333">SUM(H279:H280)</f>
        <v>0</v>
      </c>
      <c r="I278" s="141">
        <f t="shared" ref="I278:J278" si="334">SUM(I279:I280)</f>
        <v>0</v>
      </c>
      <c r="J278" s="141">
        <f t="shared" si="334"/>
        <v>0</v>
      </c>
      <c r="K278" s="276">
        <f t="shared" si="333"/>
        <v>0</v>
      </c>
      <c r="M278"/>
      <c r="N278"/>
      <c r="O278"/>
    </row>
    <row r="279" spans="1:15" s="66" customFormat="1" hidden="1" x14ac:dyDescent="0.25">
      <c r="A279" s="75"/>
      <c r="B279" s="77"/>
      <c r="C279" s="80"/>
      <c r="D279" s="83">
        <v>53101</v>
      </c>
      <c r="E279" s="86" t="s">
        <v>540</v>
      </c>
      <c r="F279" s="184"/>
      <c r="G279" s="184">
        <v>0</v>
      </c>
      <c r="H279" s="184">
        <f>F279+G279</f>
        <v>0</v>
      </c>
      <c r="I279" s="184">
        <v>0</v>
      </c>
      <c r="J279" s="184">
        <v>0</v>
      </c>
      <c r="K279" s="274">
        <f>H279-I279</f>
        <v>0</v>
      </c>
      <c r="M279"/>
      <c r="N279"/>
      <c r="O279"/>
    </row>
    <row r="280" spans="1:15" s="66" customFormat="1" hidden="1" x14ac:dyDescent="0.25">
      <c r="A280" s="75"/>
      <c r="B280" s="77"/>
      <c r="C280" s="80"/>
      <c r="D280" s="83">
        <v>53201</v>
      </c>
      <c r="E280" s="86" t="s">
        <v>535</v>
      </c>
      <c r="F280" s="184"/>
      <c r="G280" s="184"/>
      <c r="H280" s="184">
        <f>F280+G280</f>
        <v>0</v>
      </c>
      <c r="I280" s="184"/>
      <c r="J280" s="184"/>
      <c r="K280" s="274">
        <f>H280-I280</f>
        <v>0</v>
      </c>
      <c r="M280"/>
      <c r="N280"/>
      <c r="O280"/>
    </row>
    <row r="281" spans="1:15" s="66" customFormat="1" x14ac:dyDescent="0.25">
      <c r="A281" s="75"/>
      <c r="B281" s="179">
        <v>54000</v>
      </c>
      <c r="C281" s="180" t="s">
        <v>536</v>
      </c>
      <c r="D281" s="181"/>
      <c r="E281" s="182"/>
      <c r="F281" s="140">
        <f t="shared" ref="F281:K282" si="335">SUM(F282)</f>
        <v>7406100</v>
      </c>
      <c r="G281" s="140">
        <f t="shared" si="335"/>
        <v>0</v>
      </c>
      <c r="H281" s="140">
        <f t="shared" si="335"/>
        <v>7406100</v>
      </c>
      <c r="I281" s="140">
        <f t="shared" si="335"/>
        <v>2580100</v>
      </c>
      <c r="J281" s="140">
        <f t="shared" si="335"/>
        <v>2580100</v>
      </c>
      <c r="K281" s="140">
        <f t="shared" si="335"/>
        <v>4826000</v>
      </c>
      <c r="M281"/>
      <c r="N281"/>
      <c r="O281"/>
    </row>
    <row r="282" spans="1:15" s="66" customFormat="1" x14ac:dyDescent="0.25">
      <c r="A282" s="75"/>
      <c r="B282" s="76"/>
      <c r="C282" s="105">
        <v>54100</v>
      </c>
      <c r="D282" s="177" t="s">
        <v>536</v>
      </c>
      <c r="E282" s="178"/>
      <c r="F282" s="141">
        <f t="shared" si="335"/>
        <v>7406100</v>
      </c>
      <c r="G282" s="141">
        <f t="shared" si="335"/>
        <v>0</v>
      </c>
      <c r="H282" s="141">
        <f t="shared" si="335"/>
        <v>7406100</v>
      </c>
      <c r="I282" s="141">
        <f t="shared" si="335"/>
        <v>2580100</v>
      </c>
      <c r="J282" s="141">
        <f t="shared" si="335"/>
        <v>2580100</v>
      </c>
      <c r="K282" s="276">
        <f t="shared" si="335"/>
        <v>4826000</v>
      </c>
      <c r="M282"/>
      <c r="N282"/>
      <c r="O282"/>
    </row>
    <row r="283" spans="1:15" s="66" customFormat="1" x14ac:dyDescent="0.25">
      <c r="A283" s="75"/>
      <c r="B283" s="77"/>
      <c r="C283" s="80"/>
      <c r="D283" s="83">
        <v>54101</v>
      </c>
      <c r="E283" s="84" t="s">
        <v>536</v>
      </c>
      <c r="F283" s="184">
        <v>7406100</v>
      </c>
      <c r="G283" s="184"/>
      <c r="H283" s="184">
        <f>F283+G283</f>
        <v>7406100</v>
      </c>
      <c r="I283" s="184">
        <v>2580100</v>
      </c>
      <c r="J283" s="184">
        <v>2580100</v>
      </c>
      <c r="K283" s="274">
        <f>H283-I283</f>
        <v>4826000</v>
      </c>
      <c r="M283"/>
      <c r="N283"/>
      <c r="O283"/>
    </row>
    <row r="284" spans="1:15" s="66" customFormat="1" x14ac:dyDescent="0.25">
      <c r="A284" s="75"/>
      <c r="B284" s="179">
        <v>56000</v>
      </c>
      <c r="C284" s="180" t="s">
        <v>455</v>
      </c>
      <c r="D284" s="181"/>
      <c r="E284" s="182"/>
      <c r="F284" s="140">
        <f>SUM(F285,F287,F289,F291,F293)</f>
        <v>1882468</v>
      </c>
      <c r="G284" s="140">
        <f t="shared" ref="G284:K284" si="336">SUM(G285,G287,G289,G291,G293)</f>
        <v>0</v>
      </c>
      <c r="H284" s="140">
        <f t="shared" si="336"/>
        <v>1882468</v>
      </c>
      <c r="I284" s="140">
        <f t="shared" si="336"/>
        <v>0</v>
      </c>
      <c r="J284" s="140">
        <f t="shared" si="336"/>
        <v>0</v>
      </c>
      <c r="K284" s="140">
        <f t="shared" si="336"/>
        <v>1882468</v>
      </c>
      <c r="M284"/>
      <c r="N284"/>
      <c r="O284"/>
    </row>
    <row r="285" spans="1:15" s="66" customFormat="1" x14ac:dyDescent="0.25">
      <c r="A285" s="75"/>
      <c r="B285" s="76"/>
      <c r="C285" s="105">
        <v>56400</v>
      </c>
      <c r="D285" s="177" t="s">
        <v>456</v>
      </c>
      <c r="E285" s="178"/>
      <c r="F285" s="141">
        <f t="shared" ref="F285:K285" si="337">SUM(F286)</f>
        <v>1629100</v>
      </c>
      <c r="G285" s="141">
        <f t="shared" ref="G285" si="338">SUM(G286)</f>
        <v>0</v>
      </c>
      <c r="H285" s="141">
        <f t="shared" si="337"/>
        <v>1629100</v>
      </c>
      <c r="I285" s="141">
        <f t="shared" si="337"/>
        <v>0</v>
      </c>
      <c r="J285" s="141">
        <f t="shared" si="337"/>
        <v>0</v>
      </c>
      <c r="K285" s="276">
        <f t="shared" si="337"/>
        <v>1629100</v>
      </c>
      <c r="M285"/>
      <c r="N285"/>
      <c r="O285"/>
    </row>
    <row r="286" spans="1:15" s="66" customFormat="1" ht="30" x14ac:dyDescent="0.25">
      <c r="A286" s="75"/>
      <c r="B286" s="77"/>
      <c r="C286" s="76"/>
      <c r="D286" s="78">
        <v>56401</v>
      </c>
      <c r="E286" s="79" t="s">
        <v>457</v>
      </c>
      <c r="F286" s="184">
        <v>1629100</v>
      </c>
      <c r="G286" s="184"/>
      <c r="H286" s="184">
        <f>F286+G286</f>
        <v>1629100</v>
      </c>
      <c r="I286" s="184">
        <v>0</v>
      </c>
      <c r="J286" s="184">
        <v>0</v>
      </c>
      <c r="K286" s="274">
        <f>H286-I286</f>
        <v>1629100</v>
      </c>
      <c r="M286"/>
      <c r="N286"/>
      <c r="O286"/>
    </row>
    <row r="287" spans="1:15" s="66" customFormat="1" x14ac:dyDescent="0.25">
      <c r="A287" s="75"/>
      <c r="B287" s="76"/>
      <c r="C287" s="105">
        <v>56500</v>
      </c>
      <c r="D287" s="177" t="s">
        <v>458</v>
      </c>
      <c r="E287" s="178"/>
      <c r="F287" s="141">
        <f t="shared" ref="F287" si="339">SUM(F288)</f>
        <v>31368</v>
      </c>
      <c r="G287" s="141">
        <f t="shared" ref="G287" si="340">SUM(G288)</f>
        <v>0</v>
      </c>
      <c r="H287" s="141">
        <f t="shared" ref="H287:K287" si="341">SUM(H288)</f>
        <v>31368</v>
      </c>
      <c r="I287" s="141">
        <f t="shared" si="341"/>
        <v>0</v>
      </c>
      <c r="J287" s="141">
        <f t="shared" si="341"/>
        <v>0</v>
      </c>
      <c r="K287" s="276">
        <f t="shared" si="341"/>
        <v>31368</v>
      </c>
      <c r="M287"/>
      <c r="N287"/>
      <c r="O287"/>
    </row>
    <row r="288" spans="1:15" s="66" customFormat="1" ht="30" x14ac:dyDescent="0.25">
      <c r="A288" s="75"/>
      <c r="B288" s="77"/>
      <c r="C288" s="76"/>
      <c r="D288" s="78">
        <v>56501</v>
      </c>
      <c r="E288" s="79" t="s">
        <v>458</v>
      </c>
      <c r="F288" s="184">
        <v>31368</v>
      </c>
      <c r="G288" s="184">
        <v>0</v>
      </c>
      <c r="H288" s="184">
        <f>F288+G288</f>
        <v>31368</v>
      </c>
      <c r="I288" s="184">
        <v>0</v>
      </c>
      <c r="J288" s="184">
        <v>0</v>
      </c>
      <c r="K288" s="274">
        <f>H288-I288</f>
        <v>31368</v>
      </c>
      <c r="M288"/>
      <c r="N288"/>
      <c r="O288"/>
    </row>
    <row r="289" spans="1:15" s="66" customFormat="1" hidden="1" x14ac:dyDescent="0.25">
      <c r="A289" s="75"/>
      <c r="B289" s="76"/>
      <c r="C289" s="105">
        <v>56600</v>
      </c>
      <c r="D289" s="177" t="s">
        <v>459</v>
      </c>
      <c r="E289" s="178"/>
      <c r="F289" s="141"/>
      <c r="G289" s="141">
        <f t="shared" ref="G289" si="342">SUM(G290)</f>
        <v>0</v>
      </c>
      <c r="H289" s="141">
        <f t="shared" ref="H289:K289" si="343">SUM(H290)</f>
        <v>0</v>
      </c>
      <c r="I289" s="141"/>
      <c r="J289" s="141"/>
      <c r="K289" s="276">
        <f t="shared" si="343"/>
        <v>0</v>
      </c>
      <c r="M289"/>
      <c r="N289"/>
      <c r="O289"/>
    </row>
    <row r="290" spans="1:15" s="66" customFormat="1" ht="30" hidden="1" x14ac:dyDescent="0.25">
      <c r="A290" s="75"/>
      <c r="B290" s="77"/>
      <c r="C290" s="76"/>
      <c r="D290" s="85">
        <v>56601</v>
      </c>
      <c r="E290" s="87" t="s">
        <v>459</v>
      </c>
      <c r="F290" s="184"/>
      <c r="G290" s="184"/>
      <c r="H290" s="184">
        <f>F290+G290</f>
        <v>0</v>
      </c>
      <c r="I290" s="184">
        <v>0</v>
      </c>
      <c r="J290" s="184">
        <v>0</v>
      </c>
      <c r="K290" s="274">
        <f>H290-I290</f>
        <v>0</v>
      </c>
      <c r="M290"/>
      <c r="N290"/>
      <c r="O290"/>
    </row>
    <row r="291" spans="1:15" s="66" customFormat="1" x14ac:dyDescent="0.25">
      <c r="A291" s="75"/>
      <c r="B291" s="76"/>
      <c r="C291" s="105">
        <v>56700</v>
      </c>
      <c r="D291" s="177" t="s">
        <v>587</v>
      </c>
      <c r="E291" s="178"/>
      <c r="F291" s="141">
        <f>SUM(F292)</f>
        <v>222000</v>
      </c>
      <c r="G291" s="141">
        <f t="shared" ref="G291:K291" si="344">SUM(G292)</f>
        <v>0</v>
      </c>
      <c r="H291" s="141">
        <f t="shared" si="344"/>
        <v>222000</v>
      </c>
      <c r="I291" s="141">
        <f t="shared" si="344"/>
        <v>0</v>
      </c>
      <c r="J291" s="141">
        <f t="shared" si="344"/>
        <v>0</v>
      </c>
      <c r="K291" s="276">
        <f t="shared" si="344"/>
        <v>222000</v>
      </c>
      <c r="M291"/>
      <c r="N291"/>
      <c r="O291"/>
    </row>
    <row r="292" spans="1:15" s="66" customFormat="1" x14ac:dyDescent="0.25">
      <c r="A292" s="75"/>
      <c r="B292" s="77"/>
      <c r="C292" s="76"/>
      <c r="D292" s="85">
        <v>56701</v>
      </c>
      <c r="E292" s="298" t="s">
        <v>587</v>
      </c>
      <c r="F292" s="184">
        <v>222000</v>
      </c>
      <c r="G292" s="184"/>
      <c r="H292" s="184">
        <f>F292+G292</f>
        <v>222000</v>
      </c>
      <c r="I292" s="184">
        <v>0</v>
      </c>
      <c r="J292" s="184">
        <v>0</v>
      </c>
      <c r="K292" s="274">
        <f>H292-I292</f>
        <v>222000</v>
      </c>
      <c r="M292"/>
      <c r="N292"/>
      <c r="O292"/>
    </row>
    <row r="293" spans="1:15" s="66" customFormat="1" hidden="1" x14ac:dyDescent="0.25">
      <c r="A293" s="75"/>
      <c r="B293" s="76"/>
      <c r="C293" s="105">
        <v>56900</v>
      </c>
      <c r="D293" s="177" t="s">
        <v>460</v>
      </c>
      <c r="E293" s="178"/>
      <c r="F293" s="141">
        <f t="shared" ref="F293:K293" si="345">SUM(F294)</f>
        <v>0</v>
      </c>
      <c r="G293" s="141">
        <f t="shared" si="345"/>
        <v>0</v>
      </c>
      <c r="H293" s="141">
        <f t="shared" si="345"/>
        <v>0</v>
      </c>
      <c r="I293" s="141">
        <f t="shared" si="345"/>
        <v>0</v>
      </c>
      <c r="J293" s="141">
        <f t="shared" si="345"/>
        <v>0</v>
      </c>
      <c r="K293" s="141">
        <f t="shared" si="345"/>
        <v>0</v>
      </c>
      <c r="M293"/>
      <c r="N293"/>
      <c r="O293"/>
    </row>
    <row r="294" spans="1:15" s="66" customFormat="1" hidden="1" x14ac:dyDescent="0.25">
      <c r="A294" s="75"/>
      <c r="B294" s="77"/>
      <c r="C294" s="76"/>
      <c r="D294" s="78">
        <v>56901</v>
      </c>
      <c r="E294" s="79" t="s">
        <v>460</v>
      </c>
      <c r="F294" s="184"/>
      <c r="G294" s="184"/>
      <c r="H294" s="184">
        <f t="shared" ref="H294" si="346">F294+G294</f>
        <v>0</v>
      </c>
      <c r="I294" s="184">
        <v>0</v>
      </c>
      <c r="J294" s="184">
        <v>0</v>
      </c>
      <c r="K294" s="274">
        <f t="shared" ref="K294:K299" si="347">H294-I294</f>
        <v>0</v>
      </c>
      <c r="M294"/>
      <c r="N294"/>
      <c r="O294"/>
    </row>
    <row r="295" spans="1:15" s="66" customFormat="1" x14ac:dyDescent="0.25">
      <c r="A295" s="75"/>
      <c r="B295" s="239"/>
      <c r="C295" s="238"/>
      <c r="D295" s="83"/>
      <c r="E295" s="84"/>
      <c r="F295" s="184"/>
      <c r="G295" s="184"/>
      <c r="H295" s="184"/>
      <c r="I295" s="184"/>
      <c r="J295" s="184"/>
      <c r="K295" s="274"/>
      <c r="M295"/>
      <c r="N295"/>
      <c r="O295"/>
    </row>
    <row r="296" spans="1:15" s="66" customFormat="1" x14ac:dyDescent="0.25">
      <c r="A296" s="67">
        <v>60000</v>
      </c>
      <c r="B296" s="68" t="s">
        <v>537</v>
      </c>
      <c r="C296" s="69"/>
      <c r="D296" s="69"/>
      <c r="E296" s="70"/>
      <c r="F296" s="139">
        <f t="shared" ref="F296:F298" si="348">SUM(F297)</f>
        <v>3200000</v>
      </c>
      <c r="G296" s="139">
        <f t="shared" ref="G296:G298" si="349">SUM(G297)</f>
        <v>0</v>
      </c>
      <c r="H296" s="139">
        <f t="shared" ref="H296:K298" si="350">SUM(H297)</f>
        <v>3200000</v>
      </c>
      <c r="I296" s="139">
        <f t="shared" si="350"/>
        <v>0</v>
      </c>
      <c r="J296" s="139">
        <f t="shared" si="350"/>
        <v>0</v>
      </c>
      <c r="K296" s="274">
        <f t="shared" si="350"/>
        <v>3200000</v>
      </c>
      <c r="M296"/>
      <c r="N296"/>
      <c r="O296"/>
    </row>
    <row r="297" spans="1:15" s="66" customFormat="1" x14ac:dyDescent="0.25">
      <c r="A297" s="75"/>
      <c r="B297" s="179">
        <v>62000</v>
      </c>
      <c r="C297" s="180" t="s">
        <v>472</v>
      </c>
      <c r="D297" s="181"/>
      <c r="E297" s="182"/>
      <c r="F297" s="140">
        <f t="shared" si="348"/>
        <v>3200000</v>
      </c>
      <c r="G297" s="140">
        <f t="shared" si="349"/>
        <v>0</v>
      </c>
      <c r="H297" s="140">
        <f t="shared" si="350"/>
        <v>3200000</v>
      </c>
      <c r="I297" s="140">
        <f t="shared" si="350"/>
        <v>0</v>
      </c>
      <c r="J297" s="140">
        <f t="shared" si="350"/>
        <v>0</v>
      </c>
      <c r="K297" s="275">
        <f t="shared" si="350"/>
        <v>3200000</v>
      </c>
      <c r="M297"/>
      <c r="N297"/>
      <c r="O297"/>
    </row>
    <row r="298" spans="1:15" s="66" customFormat="1" x14ac:dyDescent="0.25">
      <c r="A298" s="75"/>
      <c r="B298" s="76"/>
      <c r="C298" s="105">
        <v>62900</v>
      </c>
      <c r="D298" s="177" t="s">
        <v>504</v>
      </c>
      <c r="E298" s="178"/>
      <c r="F298" s="141">
        <f t="shared" si="348"/>
        <v>3200000</v>
      </c>
      <c r="G298" s="141">
        <f t="shared" si="349"/>
        <v>0</v>
      </c>
      <c r="H298" s="141">
        <f t="shared" si="350"/>
        <v>3200000</v>
      </c>
      <c r="I298" s="141">
        <f t="shared" si="350"/>
        <v>0</v>
      </c>
      <c r="J298" s="141">
        <f t="shared" si="350"/>
        <v>0</v>
      </c>
      <c r="K298" s="276">
        <f t="shared" si="350"/>
        <v>3200000</v>
      </c>
      <c r="M298"/>
      <c r="N298"/>
      <c r="O298"/>
    </row>
    <row r="299" spans="1:15" s="66" customFormat="1" ht="30" x14ac:dyDescent="0.25">
      <c r="A299" s="131"/>
      <c r="B299" s="132"/>
      <c r="C299" s="133"/>
      <c r="D299" s="134">
        <v>61201</v>
      </c>
      <c r="E299" s="135" t="s">
        <v>586</v>
      </c>
      <c r="F299" s="184">
        <v>3200000</v>
      </c>
      <c r="G299" s="184">
        <v>0</v>
      </c>
      <c r="H299" s="184">
        <f>F299+G299</f>
        <v>3200000</v>
      </c>
      <c r="I299" s="184">
        <v>0</v>
      </c>
      <c r="J299" s="184">
        <v>0</v>
      </c>
      <c r="K299" s="274">
        <f t="shared" si="347"/>
        <v>3200000</v>
      </c>
      <c r="M299"/>
      <c r="N299"/>
      <c r="O299"/>
    </row>
    <row r="300" spans="1:15" s="66" customFormat="1" x14ac:dyDescent="0.25">
      <c r="A300" s="131"/>
      <c r="B300" s="132"/>
      <c r="C300" s="133"/>
      <c r="D300" s="134"/>
      <c r="E300" s="135"/>
      <c r="F300" s="188"/>
      <c r="G300" s="188"/>
      <c r="H300" s="188"/>
      <c r="I300" s="188"/>
      <c r="J300" s="188"/>
      <c r="K300" s="277"/>
      <c r="M300"/>
      <c r="N300"/>
      <c r="O300"/>
    </row>
    <row r="301" spans="1:15" s="66" customFormat="1" x14ac:dyDescent="0.25">
      <c r="A301" s="67">
        <v>70000</v>
      </c>
      <c r="B301" s="68" t="s">
        <v>542</v>
      </c>
      <c r="C301" s="69"/>
      <c r="D301" s="69"/>
      <c r="E301" s="70"/>
      <c r="F301" s="139">
        <f>F302</f>
        <v>7000000</v>
      </c>
      <c r="G301" s="139">
        <f t="shared" ref="G301:G303" si="351">G302</f>
        <v>0</v>
      </c>
      <c r="H301" s="139">
        <f t="shared" ref="H301:J303" si="352">H302</f>
        <v>7000000</v>
      </c>
      <c r="I301" s="139">
        <f t="shared" si="352"/>
        <v>5000000</v>
      </c>
      <c r="J301" s="139">
        <f t="shared" si="352"/>
        <v>5000000</v>
      </c>
      <c r="K301" s="274">
        <f t="shared" ref="K301:K303" si="353">K302</f>
        <v>2000000</v>
      </c>
      <c r="M301"/>
      <c r="N301"/>
      <c r="O301"/>
    </row>
    <row r="302" spans="1:15" s="66" customFormat="1" x14ac:dyDescent="0.25">
      <c r="A302" s="75"/>
      <c r="B302" s="179">
        <v>75000</v>
      </c>
      <c r="C302" s="180" t="s">
        <v>543</v>
      </c>
      <c r="D302" s="181"/>
      <c r="E302" s="182"/>
      <c r="F302" s="140">
        <f>F303</f>
        <v>7000000</v>
      </c>
      <c r="G302" s="140">
        <f t="shared" si="351"/>
        <v>0</v>
      </c>
      <c r="H302" s="140">
        <f t="shared" si="352"/>
        <v>7000000</v>
      </c>
      <c r="I302" s="140">
        <f t="shared" si="352"/>
        <v>5000000</v>
      </c>
      <c r="J302" s="140">
        <f t="shared" si="352"/>
        <v>5000000</v>
      </c>
      <c r="K302" s="275">
        <f t="shared" si="353"/>
        <v>2000000</v>
      </c>
      <c r="M302"/>
      <c r="N302"/>
      <c r="O302"/>
    </row>
    <row r="303" spans="1:15" s="66" customFormat="1" x14ac:dyDescent="0.25">
      <c r="A303" s="75"/>
      <c r="B303" s="76"/>
      <c r="C303" s="105">
        <v>75300</v>
      </c>
      <c r="D303" s="177" t="s">
        <v>541</v>
      </c>
      <c r="E303" s="178"/>
      <c r="F303" s="141">
        <f>F304</f>
        <v>7000000</v>
      </c>
      <c r="G303" s="141">
        <f t="shared" si="351"/>
        <v>0</v>
      </c>
      <c r="H303" s="141">
        <f t="shared" si="352"/>
        <v>7000000</v>
      </c>
      <c r="I303" s="141">
        <f t="shared" si="352"/>
        <v>5000000</v>
      </c>
      <c r="J303" s="141">
        <f t="shared" si="352"/>
        <v>5000000</v>
      </c>
      <c r="K303" s="276">
        <f t="shared" si="353"/>
        <v>2000000</v>
      </c>
      <c r="M303"/>
      <c r="N303"/>
      <c r="O303"/>
    </row>
    <row r="304" spans="1:15" s="66" customFormat="1" ht="30" x14ac:dyDescent="0.25">
      <c r="A304" s="131"/>
      <c r="B304" s="132"/>
      <c r="C304" s="133"/>
      <c r="D304" s="134">
        <v>75301</v>
      </c>
      <c r="E304" s="135" t="s">
        <v>544</v>
      </c>
      <c r="F304" s="184">
        <v>7000000</v>
      </c>
      <c r="G304" s="188">
        <v>0</v>
      </c>
      <c r="H304" s="184">
        <f>F304+G304</f>
        <v>7000000</v>
      </c>
      <c r="I304" s="188">
        <v>5000000</v>
      </c>
      <c r="J304" s="188">
        <v>5000000</v>
      </c>
      <c r="K304" s="274">
        <f t="shared" ref="K304" si="354">H304-I304</f>
        <v>2000000</v>
      </c>
      <c r="M304" s="184">
        <f>I304-J304</f>
        <v>0</v>
      </c>
      <c r="N304" s="184"/>
      <c r="O304" s="184"/>
    </row>
    <row r="305" spans="1:15" s="66" customFormat="1" ht="15.75" thickBot="1" x14ac:dyDescent="0.3">
      <c r="A305" s="278"/>
      <c r="B305" s="279"/>
      <c r="C305" s="280"/>
      <c r="D305" s="281"/>
      <c r="E305" s="282"/>
      <c r="F305" s="284"/>
      <c r="G305" s="295"/>
      <c r="H305" s="284"/>
      <c r="I305" s="284"/>
      <c r="J305" s="284"/>
      <c r="K305" s="283"/>
      <c r="M305"/>
      <c r="N305"/>
      <c r="O305"/>
    </row>
    <row r="306" spans="1:15" x14ac:dyDescent="0.25">
      <c r="A306" s="266"/>
      <c r="B306" s="266"/>
      <c r="C306" s="266"/>
      <c r="D306" s="266"/>
      <c r="E306" s="267"/>
      <c r="F306" s="266"/>
      <c r="G306" s="268"/>
      <c r="H306" s="268"/>
      <c r="I306" s="268"/>
      <c r="J306" s="268"/>
      <c r="K306" s="266"/>
    </row>
    <row r="307" spans="1:15" x14ac:dyDescent="0.25">
      <c r="A307" s="266"/>
      <c r="B307" s="266"/>
      <c r="C307" s="266"/>
      <c r="D307" s="266"/>
      <c r="E307" s="267"/>
      <c r="F307" s="266"/>
      <c r="G307" s="265"/>
      <c r="H307" s="266"/>
    </row>
    <row r="308" spans="1:15" x14ac:dyDescent="0.25">
      <c r="A308" s="266"/>
      <c r="B308" s="266"/>
      <c r="C308" s="266"/>
      <c r="D308" s="266"/>
      <c r="E308" s="267"/>
      <c r="F308" s="266"/>
      <c r="G308" s="266"/>
      <c r="H308" s="266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D6" sqref="D6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8.28515625" style="89" bestFit="1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11" t="s">
        <v>461</v>
      </c>
      <c r="B1" s="311"/>
      <c r="C1" s="311"/>
      <c r="D1"/>
    </row>
    <row r="2" spans="1:4" ht="15" customHeight="1" x14ac:dyDescent="0.25">
      <c r="A2" s="312" t="s">
        <v>489</v>
      </c>
      <c r="B2" s="312"/>
      <c r="C2" s="312"/>
      <c r="D2"/>
    </row>
    <row r="3" spans="1:4" ht="15" customHeight="1" x14ac:dyDescent="0.25">
      <c r="A3" s="313" t="s">
        <v>576</v>
      </c>
      <c r="B3" s="313"/>
      <c r="C3" s="313"/>
      <c r="D3"/>
    </row>
    <row r="4" spans="1:4" ht="15.75" thickBot="1" x14ac:dyDescent="0.3">
      <c r="A4" s="314" t="s">
        <v>463</v>
      </c>
      <c r="B4" s="314"/>
      <c r="C4" s="314"/>
      <c r="D4"/>
    </row>
    <row r="5" spans="1:4" ht="15.75" customHeight="1" thickBot="1" x14ac:dyDescent="0.3">
      <c r="A5" s="315" t="s">
        <v>490</v>
      </c>
      <c r="B5" s="316"/>
      <c r="C5" s="191">
        <f>SUM(EAI!H48)</f>
        <v>346226066.94</v>
      </c>
      <c r="D5"/>
    </row>
    <row r="6" spans="1:4" ht="33.75" customHeight="1" thickBot="1" x14ac:dyDescent="0.3">
      <c r="A6" s="317"/>
      <c r="B6" s="317"/>
      <c r="C6" s="91"/>
      <c r="D6"/>
    </row>
    <row r="7" spans="1:4" ht="15.75" customHeight="1" thickBot="1" x14ac:dyDescent="0.3">
      <c r="A7" s="322" t="s">
        <v>491</v>
      </c>
      <c r="B7" s="323"/>
      <c r="C7" s="192">
        <f>SUM(C8:C13)</f>
        <v>1253840.8999999999</v>
      </c>
      <c r="D7"/>
    </row>
    <row r="8" spans="1:4" ht="15.75" customHeight="1" x14ac:dyDescent="0.25">
      <c r="A8" s="256"/>
      <c r="B8" s="106" t="s">
        <v>552</v>
      </c>
      <c r="C8" s="259">
        <v>0</v>
      </c>
      <c r="D8"/>
    </row>
    <row r="9" spans="1:4" x14ac:dyDescent="0.25">
      <c r="A9" s="257"/>
      <c r="B9" s="258" t="s">
        <v>492</v>
      </c>
      <c r="C9" s="259">
        <v>0</v>
      </c>
      <c r="D9"/>
    </row>
    <row r="10" spans="1:4" x14ac:dyDescent="0.25">
      <c r="A10" s="107"/>
      <c r="B10" s="95" t="s">
        <v>493</v>
      </c>
      <c r="C10" s="189">
        <v>0</v>
      </c>
      <c r="D10"/>
    </row>
    <row r="11" spans="1:4" ht="15.75" customHeight="1" x14ac:dyDescent="0.25">
      <c r="A11" s="107"/>
      <c r="B11" s="95" t="s">
        <v>494</v>
      </c>
      <c r="C11" s="189">
        <v>0</v>
      </c>
      <c r="D11"/>
    </row>
    <row r="12" spans="1:4" ht="15.75" customHeight="1" x14ac:dyDescent="0.25">
      <c r="A12" s="107"/>
      <c r="B12" s="95" t="s">
        <v>495</v>
      </c>
      <c r="C12" s="189">
        <v>1253840.8999999999</v>
      </c>
      <c r="D12"/>
    </row>
    <row r="13" spans="1:4" ht="15.75" customHeight="1" thickBot="1" x14ac:dyDescent="0.3">
      <c r="A13" s="94" t="s">
        <v>496</v>
      </c>
      <c r="B13" s="108"/>
      <c r="C13" s="190">
        <v>0</v>
      </c>
      <c r="D13"/>
    </row>
    <row r="14" spans="1:4" ht="15.75" customHeight="1" thickBot="1" x14ac:dyDescent="0.3">
      <c r="A14" s="318"/>
      <c r="B14" s="318"/>
      <c r="C14" s="91"/>
      <c r="D14"/>
    </row>
    <row r="15" spans="1:4" ht="15.75" customHeight="1" thickBot="1" x14ac:dyDescent="0.3">
      <c r="A15" s="322" t="s">
        <v>497</v>
      </c>
      <c r="B15" s="323"/>
      <c r="C15" s="192">
        <f>SUM(C16:C18)</f>
        <v>0</v>
      </c>
      <c r="D15"/>
    </row>
    <row r="16" spans="1:4" ht="15.75" customHeight="1" x14ac:dyDescent="0.25">
      <c r="A16" s="107"/>
      <c r="B16" s="95" t="s">
        <v>498</v>
      </c>
      <c r="C16" s="189">
        <v>0</v>
      </c>
      <c r="D16"/>
    </row>
    <row r="17" spans="1:4" ht="15.75" customHeight="1" x14ac:dyDescent="0.25">
      <c r="A17" s="107"/>
      <c r="B17" s="95" t="s">
        <v>499</v>
      </c>
      <c r="C17" s="189">
        <v>0</v>
      </c>
      <c r="D17"/>
    </row>
    <row r="18" spans="1:4" ht="15.75" customHeight="1" thickBot="1" x14ac:dyDescent="0.3">
      <c r="A18" s="319" t="s">
        <v>500</v>
      </c>
      <c r="B18" s="320"/>
      <c r="C18" s="190">
        <v>0</v>
      </c>
      <c r="D18"/>
    </row>
    <row r="19" spans="1:4" ht="15.75" customHeight="1" thickBot="1" x14ac:dyDescent="0.3">
      <c r="A19" s="321"/>
      <c r="B19" s="321"/>
      <c r="C19" s="100"/>
      <c r="D19"/>
    </row>
    <row r="20" spans="1:4" ht="15.75" customHeight="1" thickBot="1" x14ac:dyDescent="0.3">
      <c r="A20" s="315" t="s">
        <v>501</v>
      </c>
      <c r="B20" s="316"/>
      <c r="C20" s="191">
        <f>C5+C7-C15</f>
        <v>347479907.83999997</v>
      </c>
      <c r="D20"/>
    </row>
    <row r="21" spans="1:4" ht="15.75" customHeight="1" x14ac:dyDescent="0.25">
      <c r="A21" s="99"/>
      <c r="B21" s="99"/>
      <c r="C21" s="264"/>
      <c r="D21"/>
    </row>
    <row r="22" spans="1:4" ht="15.75" customHeight="1" x14ac:dyDescent="0.25">
      <c r="A22"/>
      <c r="B22"/>
      <c r="C22" s="264"/>
      <c r="D22" s="291"/>
    </row>
    <row r="23" spans="1:4" ht="15.75" customHeight="1" x14ac:dyDescent="0.25">
      <c r="A23" s="101"/>
      <c r="B23" s="101"/>
      <c r="C23" s="264"/>
      <c r="D23" s="138"/>
    </row>
    <row r="24" spans="1:4" ht="15.75" customHeight="1" x14ac:dyDescent="0.25">
      <c r="A24" s="101"/>
      <c r="B24" s="101"/>
      <c r="C24" s="101"/>
      <c r="D24" s="138"/>
    </row>
    <row r="25" spans="1:4" ht="15.75" customHeight="1" x14ac:dyDescent="0.25">
      <c r="A25" s="101"/>
      <c r="B25" s="101"/>
      <c r="C25" s="101"/>
      <c r="D25" s="138"/>
    </row>
    <row r="26" spans="1:4" x14ac:dyDescent="0.25">
      <c r="D26"/>
    </row>
    <row r="27" spans="1:4" x14ac:dyDescent="0.25">
      <c r="C27" s="102"/>
      <c r="D27"/>
    </row>
    <row r="28" spans="1:4" x14ac:dyDescent="0.25">
      <c r="D28" s="102"/>
    </row>
    <row r="33" spans="4:4" x14ac:dyDescent="0.25">
      <c r="D33" s="103"/>
    </row>
    <row r="36" spans="4:4" x14ac:dyDescent="0.25">
      <c r="D36" s="103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opLeftCell="A24" workbookViewId="0">
      <selection activeCell="A43" sqref="A43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4" width="11.42578125" style="89"/>
    <col min="5" max="5" width="18.28515625" style="89" bestFit="1" customWidth="1"/>
    <col min="6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26"/>
      <c r="B1" s="326"/>
      <c r="C1" s="326"/>
    </row>
    <row r="2" spans="1:6" ht="15" customHeight="1" x14ac:dyDescent="0.25">
      <c r="A2" s="327" t="s">
        <v>461</v>
      </c>
      <c r="B2" s="327"/>
      <c r="C2" s="327"/>
    </row>
    <row r="3" spans="1:6" ht="15" customHeight="1" x14ac:dyDescent="0.25">
      <c r="A3" s="328" t="s">
        <v>462</v>
      </c>
      <c r="B3" s="328"/>
      <c r="C3" s="328"/>
    </row>
    <row r="4" spans="1:6" ht="15" customHeight="1" x14ac:dyDescent="0.25">
      <c r="A4" s="327" t="s">
        <v>576</v>
      </c>
      <c r="B4" s="327"/>
      <c r="C4" s="327"/>
    </row>
    <row r="5" spans="1:6" ht="15.75" thickBot="1" x14ac:dyDescent="0.3">
      <c r="A5" s="329" t="s">
        <v>463</v>
      </c>
      <c r="B5" s="329"/>
      <c r="C5" s="329"/>
      <c r="E5" s="289"/>
    </row>
    <row r="6" spans="1:6" ht="15.75" customHeight="1" thickBot="1" x14ac:dyDescent="0.3">
      <c r="A6" s="324" t="s">
        <v>464</v>
      </c>
      <c r="B6" s="325"/>
      <c r="C6" s="193">
        <f>SUM(COG!G82)</f>
        <v>263035384.89000002</v>
      </c>
      <c r="E6" s="290"/>
    </row>
    <row r="7" spans="1:6" ht="18" customHeight="1" thickBot="1" x14ac:dyDescent="0.3">
      <c r="A7" s="330"/>
      <c r="B7" s="330"/>
      <c r="C7" s="91"/>
      <c r="E7" s="289"/>
    </row>
    <row r="8" spans="1:6" ht="15.75" customHeight="1" thickBot="1" x14ac:dyDescent="0.3">
      <c r="A8" s="324" t="s">
        <v>465</v>
      </c>
      <c r="B8" s="325"/>
      <c r="C8" s="194">
        <f>SUM(C11:C29)</f>
        <v>7584414.0999999996</v>
      </c>
      <c r="D8" s="103"/>
      <c r="E8" s="103"/>
      <c r="F8" s="103"/>
    </row>
    <row r="9" spans="1:6" ht="15.75" customHeight="1" x14ac:dyDescent="0.25">
      <c r="A9" s="92"/>
      <c r="B9" s="93" t="s">
        <v>553</v>
      </c>
      <c r="C9" s="187">
        <v>0</v>
      </c>
      <c r="D9" s="103"/>
      <c r="E9" s="103"/>
      <c r="F9" s="103"/>
    </row>
    <row r="10" spans="1:6" ht="15.75" customHeight="1" x14ac:dyDescent="0.25">
      <c r="A10" s="92"/>
      <c r="B10" s="93" t="s">
        <v>76</v>
      </c>
      <c r="C10" s="187">
        <v>0</v>
      </c>
      <c r="D10" s="103"/>
      <c r="E10" s="103"/>
      <c r="F10" s="103"/>
    </row>
    <row r="11" spans="1:6" ht="16.5" customHeight="1" x14ac:dyDescent="0.25">
      <c r="A11" s="92"/>
      <c r="B11" s="93" t="s">
        <v>447</v>
      </c>
      <c r="C11" s="187">
        <f>SUM(COG!G49)</f>
        <v>4314.1000000000004</v>
      </c>
      <c r="D11" s="103"/>
      <c r="E11" s="103"/>
      <c r="F11" s="103"/>
    </row>
    <row r="12" spans="1:6" x14ac:dyDescent="0.25">
      <c r="A12" s="94"/>
      <c r="B12" s="95" t="s">
        <v>452</v>
      </c>
      <c r="C12" s="187">
        <f>SUM(COG!G50)</f>
        <v>0</v>
      </c>
      <c r="D12" s="103"/>
      <c r="E12" s="103"/>
      <c r="F12" s="103"/>
    </row>
    <row r="13" spans="1:6" ht="15.75" customHeight="1" x14ac:dyDescent="0.25">
      <c r="A13" s="94"/>
      <c r="B13" s="95" t="s">
        <v>466</v>
      </c>
      <c r="C13" s="187">
        <f>SUM(COG!G51)</f>
        <v>0</v>
      </c>
      <c r="D13" s="103"/>
      <c r="E13" s="103"/>
      <c r="F13" s="103"/>
    </row>
    <row r="14" spans="1:6" ht="15.75" customHeight="1" x14ac:dyDescent="0.25">
      <c r="A14" s="94"/>
      <c r="B14" s="95" t="s">
        <v>467</v>
      </c>
      <c r="C14" s="187">
        <f>SUM(COG!G52)</f>
        <v>2580100</v>
      </c>
      <c r="D14" s="103"/>
      <c r="E14" s="103"/>
      <c r="F14" s="103"/>
    </row>
    <row r="15" spans="1:6" ht="15.75" customHeight="1" x14ac:dyDescent="0.25">
      <c r="A15" s="94"/>
      <c r="B15" s="95" t="s">
        <v>468</v>
      </c>
      <c r="C15" s="187">
        <f>SUM(COG!G53)</f>
        <v>0</v>
      </c>
      <c r="D15" s="103"/>
      <c r="E15" s="103"/>
      <c r="F15" s="103"/>
    </row>
    <row r="16" spans="1:6" ht="15.75" customHeight="1" x14ac:dyDescent="0.25">
      <c r="A16" s="94"/>
      <c r="B16" s="95" t="s">
        <v>455</v>
      </c>
      <c r="C16" s="187">
        <f>SUM(COG!G54)</f>
        <v>0</v>
      </c>
      <c r="D16" s="103"/>
      <c r="E16" s="103"/>
      <c r="F16" s="103"/>
    </row>
    <row r="17" spans="1:6" ht="15.75" customHeight="1" x14ac:dyDescent="0.25">
      <c r="A17" s="94"/>
      <c r="B17" s="95" t="s">
        <v>469</v>
      </c>
      <c r="C17" s="187">
        <f>SUM(COG!G55)</f>
        <v>0</v>
      </c>
      <c r="D17" s="103"/>
      <c r="E17" s="103"/>
      <c r="F17" s="103"/>
    </row>
    <row r="18" spans="1:6" x14ac:dyDescent="0.25">
      <c r="A18" s="94"/>
      <c r="B18" s="95" t="s">
        <v>470</v>
      </c>
      <c r="C18" s="187">
        <f>SUM(COG!G56)</f>
        <v>0</v>
      </c>
      <c r="D18" s="103"/>
      <c r="E18" s="103"/>
      <c r="F18" s="103"/>
    </row>
    <row r="19" spans="1:6" ht="15.75" customHeight="1" x14ac:dyDescent="0.25">
      <c r="A19" s="94"/>
      <c r="B19" s="95" t="s">
        <v>471</v>
      </c>
      <c r="C19" s="187">
        <f>SUM(COG!G57)</f>
        <v>0</v>
      </c>
      <c r="D19" s="103"/>
      <c r="E19" s="103"/>
      <c r="F19" s="103"/>
    </row>
    <row r="20" spans="1:6" ht="15.75" customHeight="1" x14ac:dyDescent="0.25">
      <c r="A20" s="94"/>
      <c r="B20" s="95" t="s">
        <v>172</v>
      </c>
      <c r="C20" s="187">
        <f>SUM(COG!G59)</f>
        <v>0</v>
      </c>
      <c r="D20" s="103"/>
      <c r="E20" s="103"/>
      <c r="F20" s="103"/>
    </row>
    <row r="21" spans="1:6" ht="15.75" customHeight="1" x14ac:dyDescent="0.25">
      <c r="A21" s="94"/>
      <c r="B21" s="95" t="s">
        <v>173</v>
      </c>
      <c r="C21" s="187">
        <f>SUM(COG!G60)</f>
        <v>0</v>
      </c>
      <c r="D21" s="103"/>
      <c r="E21" s="103"/>
      <c r="F21" s="103"/>
    </row>
    <row r="22" spans="1:6" ht="15.75" customHeight="1" x14ac:dyDescent="0.25">
      <c r="A22" s="94"/>
      <c r="B22" s="95" t="s">
        <v>473</v>
      </c>
      <c r="C22" s="187">
        <v>0</v>
      </c>
      <c r="D22" s="103"/>
      <c r="E22" s="103"/>
      <c r="F22" s="103"/>
    </row>
    <row r="23" spans="1:6" ht="15.75" customHeight="1" x14ac:dyDescent="0.25">
      <c r="A23" s="94"/>
      <c r="B23" s="95" t="s">
        <v>474</v>
      </c>
      <c r="C23" s="187">
        <v>0</v>
      </c>
      <c r="D23" s="103"/>
      <c r="E23" s="103"/>
      <c r="F23" s="103"/>
    </row>
    <row r="24" spans="1:6" ht="15.75" customHeight="1" x14ac:dyDescent="0.25">
      <c r="A24" s="94"/>
      <c r="B24" s="95" t="s">
        <v>554</v>
      </c>
      <c r="C24" s="187">
        <v>0</v>
      </c>
      <c r="D24" s="103"/>
      <c r="E24" s="103"/>
      <c r="F24" s="103"/>
    </row>
    <row r="25" spans="1:6" ht="15.75" customHeight="1" x14ac:dyDescent="0.25">
      <c r="A25" s="94"/>
      <c r="B25" s="95" t="s">
        <v>475</v>
      </c>
      <c r="C25" s="187">
        <f>SUM(COG!G67)</f>
        <v>5000000</v>
      </c>
      <c r="D25" s="103"/>
      <c r="E25" s="103"/>
      <c r="F25" s="103"/>
    </row>
    <row r="26" spans="1:6" ht="15.75" customHeight="1" x14ac:dyDescent="0.25">
      <c r="A26" s="94"/>
      <c r="B26" s="95" t="s">
        <v>476</v>
      </c>
      <c r="C26" s="186">
        <v>0</v>
      </c>
      <c r="D26" s="103"/>
      <c r="E26" s="103"/>
      <c r="F26" s="103"/>
    </row>
    <row r="27" spans="1:6" ht="15.75" customHeight="1" x14ac:dyDescent="0.25">
      <c r="A27" s="94"/>
      <c r="B27" s="95" t="s">
        <v>477</v>
      </c>
      <c r="C27" s="186">
        <v>0</v>
      </c>
      <c r="D27" s="103"/>
      <c r="E27" s="103"/>
      <c r="F27" s="103"/>
    </row>
    <row r="28" spans="1:6" ht="15.75" customHeight="1" x14ac:dyDescent="0.25">
      <c r="A28" s="94"/>
      <c r="B28" s="95" t="s">
        <v>478</v>
      </c>
      <c r="C28" s="186">
        <v>0</v>
      </c>
      <c r="D28" s="103"/>
      <c r="E28" s="103"/>
      <c r="F28" s="103"/>
    </row>
    <row r="29" spans="1:6" ht="15.75" customHeight="1" thickBot="1" x14ac:dyDescent="0.3">
      <c r="A29" s="331" t="s">
        <v>479</v>
      </c>
      <c r="B29" s="332"/>
      <c r="C29" s="195">
        <v>0</v>
      </c>
      <c r="D29" s="103"/>
      <c r="E29" s="103"/>
      <c r="F29" s="103"/>
    </row>
    <row r="30" spans="1:6" ht="15.75" customHeight="1" thickBot="1" x14ac:dyDescent="0.3">
      <c r="A30" s="330"/>
      <c r="B30" s="330"/>
      <c r="C30" s="91"/>
      <c r="D30" s="103"/>
      <c r="E30" s="103"/>
      <c r="F30" s="103"/>
    </row>
    <row r="31" spans="1:6" ht="15.75" customHeight="1" thickBot="1" x14ac:dyDescent="0.3">
      <c r="A31" s="324" t="s">
        <v>480</v>
      </c>
      <c r="B31" s="325"/>
      <c r="C31" s="193">
        <f>SUM(C32:C38)</f>
        <v>1626060.1199999999</v>
      </c>
      <c r="D31" s="103"/>
      <c r="E31" s="103"/>
      <c r="F31" s="103"/>
    </row>
    <row r="32" spans="1:6" ht="15.75" customHeight="1" x14ac:dyDescent="0.25">
      <c r="A32" s="92"/>
      <c r="B32" s="93" t="s">
        <v>481</v>
      </c>
      <c r="C32" s="187">
        <v>47020.23</v>
      </c>
      <c r="D32" s="103"/>
      <c r="E32" s="103"/>
      <c r="F32" s="103"/>
    </row>
    <row r="33" spans="1:6" ht="15.75" customHeight="1" x14ac:dyDescent="0.25">
      <c r="A33" s="94"/>
      <c r="B33" s="95" t="s">
        <v>482</v>
      </c>
      <c r="C33" s="186">
        <v>0</v>
      </c>
      <c r="D33" s="103"/>
      <c r="E33" s="103"/>
      <c r="F33" s="103"/>
    </row>
    <row r="34" spans="1:6" ht="15.75" customHeight="1" x14ac:dyDescent="0.25">
      <c r="A34" s="94"/>
      <c r="B34" s="95" t="s">
        <v>483</v>
      </c>
      <c r="C34" s="186">
        <v>0</v>
      </c>
      <c r="D34" s="103"/>
      <c r="E34" s="103"/>
      <c r="F34" s="103"/>
    </row>
    <row r="35" spans="1:6" x14ac:dyDescent="0.25">
      <c r="A35" s="94"/>
      <c r="B35" s="95" t="s">
        <v>484</v>
      </c>
      <c r="C35" s="186">
        <v>0</v>
      </c>
      <c r="D35" s="103"/>
      <c r="E35" s="103"/>
      <c r="F35" s="103"/>
    </row>
    <row r="36" spans="1:6" ht="15.75" customHeight="1" x14ac:dyDescent="0.25">
      <c r="A36" s="94"/>
      <c r="B36" s="95" t="s">
        <v>485</v>
      </c>
      <c r="C36" s="186">
        <v>0</v>
      </c>
      <c r="D36" s="103"/>
      <c r="E36" s="103"/>
      <c r="F36" s="103"/>
    </row>
    <row r="37" spans="1:6" ht="15.75" customHeight="1" x14ac:dyDescent="0.25">
      <c r="A37" s="94"/>
      <c r="B37" s="95" t="s">
        <v>486</v>
      </c>
      <c r="C37" s="186">
        <v>1579039.89</v>
      </c>
      <c r="D37" s="103"/>
      <c r="E37" s="103"/>
      <c r="F37" s="103"/>
    </row>
    <row r="38" spans="1:6" ht="15.75" customHeight="1" thickBot="1" x14ac:dyDescent="0.3">
      <c r="A38" s="331" t="s">
        <v>487</v>
      </c>
      <c r="B38" s="332"/>
      <c r="C38" s="195">
        <v>0</v>
      </c>
      <c r="D38" s="103"/>
      <c r="E38" s="103"/>
      <c r="F38" s="103"/>
    </row>
    <row r="39" spans="1:6" ht="15.75" customHeight="1" thickBot="1" x14ac:dyDescent="0.3">
      <c r="A39" s="330"/>
      <c r="B39" s="330"/>
      <c r="C39" s="91"/>
      <c r="D39" s="103"/>
      <c r="E39" s="103"/>
      <c r="F39" s="103"/>
    </row>
    <row r="40" spans="1:6" ht="15.75" customHeight="1" thickBot="1" x14ac:dyDescent="0.3">
      <c r="A40" s="96" t="s">
        <v>488</v>
      </c>
      <c r="B40" s="97"/>
      <c r="C40" s="193">
        <f>(C6-C8)+C31</f>
        <v>257077030.91000003</v>
      </c>
      <c r="D40" s="103"/>
      <c r="E40" s="103"/>
      <c r="F40" s="103"/>
    </row>
    <row r="41" spans="1:6" ht="15.75" customHeight="1" x14ac:dyDescent="0.25">
      <c r="A41" s="90"/>
      <c r="B41" s="90"/>
      <c r="C41" s="290"/>
      <c r="D41" s="103"/>
      <c r="E41" s="103"/>
      <c r="F41" s="103"/>
    </row>
    <row r="42" spans="1:6" ht="15.75" customHeight="1" x14ac:dyDescent="0.25">
      <c r="A42" s="98"/>
      <c r="B42" s="98"/>
      <c r="C42" s="262"/>
      <c r="D42" s="103"/>
      <c r="E42" s="103"/>
      <c r="F42" s="103"/>
    </row>
    <row r="43" spans="1:6" ht="15.75" customHeight="1" x14ac:dyDescent="0.25">
      <c r="A43" s="98"/>
      <c r="B43" s="98"/>
      <c r="C43" s="262"/>
      <c r="D43" s="103"/>
      <c r="E43" s="103"/>
      <c r="F43" s="103"/>
    </row>
    <row r="44" spans="1:6" ht="15.75" customHeight="1" x14ac:dyDescent="0.25">
      <c r="A44" s="99"/>
      <c r="B44" s="99"/>
      <c r="C44" s="100"/>
      <c r="D44" s="103"/>
      <c r="E44" s="103"/>
      <c r="F44" s="103"/>
    </row>
    <row r="45" spans="1:6" ht="15.75" customHeight="1" x14ac:dyDescent="0.25">
      <c r="A45" s="101"/>
      <c r="B45" s="101"/>
      <c r="C45" s="101"/>
      <c r="D45" s="103"/>
      <c r="E45" s="103"/>
      <c r="F45" s="103"/>
    </row>
    <row r="46" spans="1:6" ht="15.75" customHeight="1" x14ac:dyDescent="0.25">
      <c r="A46" s="101"/>
      <c r="B46" s="101"/>
      <c r="C46" s="101"/>
      <c r="D46" s="103"/>
      <c r="E46" s="103"/>
      <c r="F46" s="103"/>
    </row>
    <row r="47" spans="1:6" ht="15.75" customHeight="1" x14ac:dyDescent="0.25">
      <c r="A47" s="101"/>
      <c r="B47" s="101"/>
      <c r="C47" s="101"/>
      <c r="D47" s="103"/>
      <c r="E47" s="103"/>
      <c r="F47" s="103"/>
    </row>
    <row r="48" spans="1:6" x14ac:dyDescent="0.25">
      <c r="D48" s="103"/>
      <c r="E48" s="103"/>
      <c r="F48" s="103"/>
    </row>
    <row r="49" spans="3:3" x14ac:dyDescent="0.25">
      <c r="C49" s="10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A7" sqref="A7"/>
    </sheetView>
  </sheetViews>
  <sheetFormatPr baseColWidth="10" defaultRowHeight="15" x14ac:dyDescent="0.25"/>
  <cols>
    <col min="1" max="1" width="3.28515625" style="151" customWidth="1"/>
    <col min="2" max="2" width="52.5703125" style="151" customWidth="1"/>
    <col min="3" max="8" width="12.7109375" style="151" customWidth="1"/>
    <col min="9" max="29" width="11.42578125" style="7"/>
  </cols>
  <sheetData>
    <row r="1" spans="1:29" s="18" customFormat="1" x14ac:dyDescent="0.25">
      <c r="A1" s="151"/>
      <c r="B1" s="151"/>
      <c r="C1" s="151"/>
      <c r="D1" s="151"/>
      <c r="E1" s="151"/>
      <c r="F1" s="151"/>
      <c r="G1" s="151"/>
      <c r="H1" s="15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35"/>
      <c r="B2" s="335"/>
      <c r="C2" s="335"/>
      <c r="D2" s="335"/>
      <c r="E2" s="335"/>
      <c r="F2" s="335"/>
      <c r="G2" s="335"/>
      <c r="H2" s="335"/>
    </row>
    <row r="3" spans="1:29" ht="15.75" x14ac:dyDescent="0.25">
      <c r="A3" s="336" t="s">
        <v>461</v>
      </c>
      <c r="B3" s="336"/>
      <c r="C3" s="336"/>
      <c r="D3" s="336"/>
      <c r="E3" s="336"/>
      <c r="F3" s="336"/>
      <c r="G3" s="336"/>
      <c r="H3" s="336"/>
    </row>
    <row r="4" spans="1:29" x14ac:dyDescent="0.25">
      <c r="A4" s="337" t="s">
        <v>123</v>
      </c>
      <c r="B4" s="337"/>
      <c r="C4" s="337"/>
      <c r="D4" s="337"/>
      <c r="E4" s="337"/>
      <c r="F4" s="337"/>
      <c r="G4" s="337"/>
      <c r="H4" s="337"/>
    </row>
    <row r="5" spans="1:29" x14ac:dyDescent="0.25">
      <c r="A5" s="337" t="s">
        <v>124</v>
      </c>
      <c r="B5" s="337"/>
      <c r="C5" s="337"/>
      <c r="D5" s="337"/>
      <c r="E5" s="337"/>
      <c r="F5" s="337"/>
      <c r="G5" s="337"/>
      <c r="H5" s="337"/>
    </row>
    <row r="6" spans="1:29" x14ac:dyDescent="0.25">
      <c r="A6" s="337" t="s">
        <v>575</v>
      </c>
      <c r="B6" s="337"/>
      <c r="C6" s="337"/>
      <c r="D6" s="337"/>
      <c r="E6" s="337"/>
      <c r="F6" s="337"/>
      <c r="G6" s="337"/>
      <c r="H6" s="337"/>
    </row>
    <row r="7" spans="1:29" s="18" customFormat="1" x14ac:dyDescent="0.25">
      <c r="A7" s="151"/>
      <c r="B7" s="151"/>
      <c r="C7" s="151"/>
      <c r="D7" s="151"/>
      <c r="E7" s="151"/>
      <c r="F7" s="151"/>
      <c r="G7" s="151"/>
      <c r="H7" s="15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33" t="s">
        <v>73</v>
      </c>
      <c r="B8" s="333"/>
      <c r="C8" s="334" t="s">
        <v>125</v>
      </c>
      <c r="D8" s="334"/>
      <c r="E8" s="334"/>
      <c r="F8" s="334"/>
      <c r="G8" s="334"/>
      <c r="H8" s="334" t="s">
        <v>126</v>
      </c>
    </row>
    <row r="9" spans="1:29" ht="22.5" x14ac:dyDescent="0.25">
      <c r="A9" s="333"/>
      <c r="B9" s="333"/>
      <c r="C9" s="150" t="s">
        <v>127</v>
      </c>
      <c r="D9" s="150" t="s">
        <v>128</v>
      </c>
      <c r="E9" s="150" t="s">
        <v>107</v>
      </c>
      <c r="F9" s="150" t="s">
        <v>108</v>
      </c>
      <c r="G9" s="150" t="s">
        <v>129</v>
      </c>
      <c r="H9" s="334"/>
    </row>
    <row r="10" spans="1:29" x14ac:dyDescent="0.25">
      <c r="A10" s="333"/>
      <c r="B10" s="333"/>
      <c r="C10" s="150">
        <v>1</v>
      </c>
      <c r="D10" s="150">
        <v>2</v>
      </c>
      <c r="E10" s="150" t="s">
        <v>130</v>
      </c>
      <c r="F10" s="150">
        <v>4</v>
      </c>
      <c r="G10" s="150">
        <v>5</v>
      </c>
      <c r="H10" s="150" t="s">
        <v>131</v>
      </c>
    </row>
    <row r="11" spans="1:29" x14ac:dyDescent="0.25">
      <c r="A11" s="152"/>
      <c r="B11" s="153"/>
      <c r="C11" s="154"/>
      <c r="D11" s="154"/>
      <c r="E11" s="154"/>
      <c r="F11" s="154"/>
      <c r="G11" s="154"/>
      <c r="H11" s="154"/>
    </row>
    <row r="12" spans="1:29" x14ac:dyDescent="0.25">
      <c r="A12" s="155"/>
      <c r="B12" s="156" t="s">
        <v>289</v>
      </c>
      <c r="C12" s="196">
        <f>SUM(COG!D82)</f>
        <v>1184806100</v>
      </c>
      <c r="D12" s="196">
        <f>SUM(COG!E82)</f>
        <v>0</v>
      </c>
      <c r="E12" s="196">
        <f>+C12+D12</f>
        <v>1184806100</v>
      </c>
      <c r="F12" s="196">
        <f>SUM(COG!G82)</f>
        <v>263035384.89000002</v>
      </c>
      <c r="G12" s="196">
        <f>SUM(COG!H82)</f>
        <v>262036860.67999998</v>
      </c>
      <c r="H12" s="196">
        <f>+E12-F12</f>
        <v>921770715.11000001</v>
      </c>
    </row>
    <row r="13" spans="1:29" x14ac:dyDescent="0.25">
      <c r="A13" s="155"/>
      <c r="B13" s="156" t="s">
        <v>276</v>
      </c>
      <c r="C13" s="197">
        <v>0</v>
      </c>
      <c r="D13" s="197">
        <v>0</v>
      </c>
      <c r="E13" s="197">
        <f t="shared" ref="E13:E20" si="0">+C13+D13</f>
        <v>0</v>
      </c>
      <c r="F13" s="197">
        <v>0</v>
      </c>
      <c r="G13" s="197">
        <v>0</v>
      </c>
      <c r="H13" s="197">
        <f t="shared" ref="H13:H20" si="1">+E13-F13</f>
        <v>0</v>
      </c>
    </row>
    <row r="14" spans="1:29" x14ac:dyDescent="0.25">
      <c r="A14" s="155"/>
      <c r="B14" s="156" t="s">
        <v>277</v>
      </c>
      <c r="C14" s="197">
        <v>0</v>
      </c>
      <c r="D14" s="197">
        <v>0</v>
      </c>
      <c r="E14" s="197">
        <f t="shared" si="0"/>
        <v>0</v>
      </c>
      <c r="F14" s="197">
        <v>0</v>
      </c>
      <c r="G14" s="197">
        <v>0</v>
      </c>
      <c r="H14" s="197">
        <f t="shared" si="1"/>
        <v>0</v>
      </c>
    </row>
    <row r="15" spans="1:29" x14ac:dyDescent="0.25">
      <c r="A15" s="155"/>
      <c r="B15" s="156" t="s">
        <v>278</v>
      </c>
      <c r="C15" s="197">
        <v>0</v>
      </c>
      <c r="D15" s="197">
        <v>0</v>
      </c>
      <c r="E15" s="197">
        <f t="shared" si="0"/>
        <v>0</v>
      </c>
      <c r="F15" s="197">
        <v>0</v>
      </c>
      <c r="G15" s="197">
        <v>0</v>
      </c>
      <c r="H15" s="197">
        <f t="shared" si="1"/>
        <v>0</v>
      </c>
    </row>
    <row r="16" spans="1:29" x14ac:dyDescent="0.25">
      <c r="A16" s="155"/>
      <c r="B16" s="156" t="s">
        <v>279</v>
      </c>
      <c r="C16" s="197">
        <v>0</v>
      </c>
      <c r="D16" s="197">
        <v>0</v>
      </c>
      <c r="E16" s="197">
        <f t="shared" si="0"/>
        <v>0</v>
      </c>
      <c r="F16" s="197">
        <v>0</v>
      </c>
      <c r="G16" s="197">
        <v>0</v>
      </c>
      <c r="H16" s="197">
        <f t="shared" si="1"/>
        <v>0</v>
      </c>
    </row>
    <row r="17" spans="1:29" x14ac:dyDescent="0.25">
      <c r="A17" s="155"/>
      <c r="B17" s="156" t="s">
        <v>280</v>
      </c>
      <c r="C17" s="197">
        <v>0</v>
      </c>
      <c r="D17" s="197">
        <v>0</v>
      </c>
      <c r="E17" s="197">
        <f t="shared" si="0"/>
        <v>0</v>
      </c>
      <c r="F17" s="197">
        <v>0</v>
      </c>
      <c r="G17" s="197">
        <v>0</v>
      </c>
      <c r="H17" s="197">
        <f t="shared" si="1"/>
        <v>0</v>
      </c>
    </row>
    <row r="18" spans="1:29" x14ac:dyDescent="0.25">
      <c r="A18" s="155"/>
      <c r="B18" s="156" t="s">
        <v>281</v>
      </c>
      <c r="C18" s="197">
        <v>0</v>
      </c>
      <c r="D18" s="197">
        <v>0</v>
      </c>
      <c r="E18" s="197">
        <f t="shared" si="0"/>
        <v>0</v>
      </c>
      <c r="F18" s="197">
        <v>0</v>
      </c>
      <c r="G18" s="197">
        <v>0</v>
      </c>
      <c r="H18" s="197">
        <f t="shared" si="1"/>
        <v>0</v>
      </c>
    </row>
    <row r="19" spans="1:29" x14ac:dyDescent="0.25">
      <c r="A19" s="155"/>
      <c r="B19" s="156" t="s">
        <v>282</v>
      </c>
      <c r="C19" s="197">
        <v>0</v>
      </c>
      <c r="D19" s="197">
        <v>0</v>
      </c>
      <c r="E19" s="197">
        <f t="shared" si="0"/>
        <v>0</v>
      </c>
      <c r="F19" s="197">
        <v>0</v>
      </c>
      <c r="G19" s="197">
        <v>0</v>
      </c>
      <c r="H19" s="197">
        <f t="shared" si="1"/>
        <v>0</v>
      </c>
    </row>
    <row r="20" spans="1:29" x14ac:dyDescent="0.25">
      <c r="A20" s="155"/>
      <c r="B20" s="156" t="s">
        <v>283</v>
      </c>
      <c r="C20" s="197">
        <v>0</v>
      </c>
      <c r="D20" s="197">
        <v>0</v>
      </c>
      <c r="E20" s="197">
        <f t="shared" si="0"/>
        <v>0</v>
      </c>
      <c r="F20" s="197">
        <v>0</v>
      </c>
      <c r="G20" s="197">
        <v>0</v>
      </c>
      <c r="H20" s="197">
        <f t="shared" si="1"/>
        <v>0</v>
      </c>
    </row>
    <row r="21" spans="1:29" x14ac:dyDescent="0.25">
      <c r="A21" s="157"/>
      <c r="B21" s="158"/>
      <c r="C21" s="198"/>
      <c r="D21" s="198"/>
      <c r="E21" s="198"/>
      <c r="F21" s="198"/>
      <c r="G21" s="198"/>
      <c r="H21" s="198"/>
    </row>
    <row r="22" spans="1:29" s="22" customFormat="1" x14ac:dyDescent="0.25">
      <c r="A22" s="159"/>
      <c r="B22" s="160" t="s">
        <v>132</v>
      </c>
      <c r="C22" s="199">
        <f t="shared" ref="C22:H22" si="2">SUM(C12:C20)</f>
        <v>1184806100</v>
      </c>
      <c r="D22" s="199">
        <f t="shared" si="2"/>
        <v>0</v>
      </c>
      <c r="E22" s="199">
        <f t="shared" si="2"/>
        <v>1184806100</v>
      </c>
      <c r="F22" s="199">
        <f t="shared" si="2"/>
        <v>263035384.89000002</v>
      </c>
      <c r="G22" s="199">
        <f t="shared" si="2"/>
        <v>262036860.67999998</v>
      </c>
      <c r="H22" s="199">
        <f t="shared" si="2"/>
        <v>921770715.11000001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opLeftCell="E1" workbookViewId="0">
      <selection activeCell="F19" sqref="F19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6384" width="11.42578125" style="112"/>
  </cols>
  <sheetData>
    <row r="1" spans="1:10" ht="15.75" x14ac:dyDescent="0.25">
      <c r="B1" s="336" t="s">
        <v>461</v>
      </c>
      <c r="C1" s="336"/>
      <c r="D1" s="336"/>
      <c r="E1" s="336"/>
      <c r="F1" s="336"/>
      <c r="G1" s="336"/>
      <c r="H1" s="336"/>
      <c r="I1" s="336"/>
      <c r="J1" s="336"/>
    </row>
    <row r="2" spans="1:10" ht="15" x14ac:dyDescent="0.25">
      <c r="B2" s="337" t="s">
        <v>101</v>
      </c>
      <c r="C2" s="337"/>
      <c r="D2" s="337"/>
      <c r="E2" s="337"/>
      <c r="F2" s="337"/>
      <c r="G2" s="337"/>
      <c r="H2" s="337"/>
      <c r="I2" s="337"/>
      <c r="J2" s="337"/>
    </row>
    <row r="3" spans="1:10" ht="15" x14ac:dyDescent="0.25">
      <c r="B3" s="337" t="str">
        <f>+CAdmon!A6</f>
        <v>Del 1 de enero al 31 de marzo de 2022</v>
      </c>
      <c r="C3" s="337"/>
      <c r="D3" s="337"/>
      <c r="E3" s="337"/>
      <c r="F3" s="337"/>
      <c r="G3" s="337"/>
      <c r="H3" s="337"/>
      <c r="I3" s="337"/>
      <c r="J3" s="337"/>
    </row>
    <row r="4" spans="1:10" ht="15" x14ac:dyDescent="0.25"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 x14ac:dyDescent="0.25">
      <c r="B5" s="161"/>
      <c r="C5" s="161"/>
      <c r="D5" s="161"/>
      <c r="E5" s="161"/>
      <c r="F5" s="161"/>
      <c r="G5" s="161"/>
      <c r="H5" s="161"/>
      <c r="I5" s="161"/>
      <c r="J5" s="161"/>
    </row>
    <row r="6" spans="1:10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</row>
    <row r="7" spans="1:10" ht="12" customHeight="1" x14ac:dyDescent="0.2">
      <c r="A7" s="115"/>
      <c r="B7" s="353" t="s">
        <v>102</v>
      </c>
      <c r="C7" s="353"/>
      <c r="D7" s="353"/>
      <c r="E7" s="353" t="s">
        <v>103</v>
      </c>
      <c r="F7" s="353"/>
      <c r="G7" s="353"/>
      <c r="H7" s="353"/>
      <c r="I7" s="353"/>
      <c r="J7" s="352" t="s">
        <v>104</v>
      </c>
    </row>
    <row r="8" spans="1:10" ht="24" x14ac:dyDescent="0.2">
      <c r="A8" s="113"/>
      <c r="B8" s="353"/>
      <c r="C8" s="353"/>
      <c r="D8" s="353"/>
      <c r="E8" s="162" t="s">
        <v>105</v>
      </c>
      <c r="F8" s="163" t="s">
        <v>106</v>
      </c>
      <c r="G8" s="162" t="s">
        <v>107</v>
      </c>
      <c r="H8" s="162" t="s">
        <v>108</v>
      </c>
      <c r="I8" s="162" t="s">
        <v>109</v>
      </c>
      <c r="J8" s="352"/>
    </row>
    <row r="9" spans="1:10" ht="12" customHeight="1" x14ac:dyDescent="0.2">
      <c r="A9" s="113"/>
      <c r="B9" s="353"/>
      <c r="C9" s="353"/>
      <c r="D9" s="353"/>
      <c r="E9" s="162" t="s">
        <v>110</v>
      </c>
      <c r="F9" s="162" t="s">
        <v>111</v>
      </c>
      <c r="G9" s="162" t="s">
        <v>112</v>
      </c>
      <c r="H9" s="162" t="s">
        <v>113</v>
      </c>
      <c r="I9" s="162" t="s">
        <v>114</v>
      </c>
      <c r="J9" s="162" t="s">
        <v>122</v>
      </c>
    </row>
    <row r="10" spans="1:10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</row>
    <row r="11" spans="1:10" ht="12" customHeight="1" x14ac:dyDescent="0.2">
      <c r="A11" s="116"/>
      <c r="B11" s="347" t="s">
        <v>75</v>
      </c>
      <c r="C11" s="345"/>
      <c r="D11" s="346"/>
      <c r="E11" s="245">
        <v>0</v>
      </c>
      <c r="F11" s="245">
        <v>0</v>
      </c>
      <c r="G11" s="245">
        <f>+E11+F11</f>
        <v>0</v>
      </c>
      <c r="H11" s="245">
        <v>0</v>
      </c>
      <c r="I11" s="245">
        <v>0</v>
      </c>
      <c r="J11" s="245">
        <f>+I11-E11</f>
        <v>0</v>
      </c>
    </row>
    <row r="12" spans="1:10" ht="12" customHeight="1" x14ac:dyDescent="0.2">
      <c r="A12" s="116"/>
      <c r="B12" s="347" t="s">
        <v>100</v>
      </c>
      <c r="C12" s="345"/>
      <c r="D12" s="346"/>
      <c r="E12" s="245">
        <v>0</v>
      </c>
      <c r="F12" s="245">
        <v>0</v>
      </c>
      <c r="G12" s="245">
        <f t="shared" ref="G12:G20" si="0">+E12+F12</f>
        <v>0</v>
      </c>
      <c r="H12" s="245">
        <v>0</v>
      </c>
      <c r="I12" s="245">
        <v>0</v>
      </c>
      <c r="J12" s="245">
        <f t="shared" ref="J12:J20" si="1">+I12-E12</f>
        <v>0</v>
      </c>
    </row>
    <row r="13" spans="1:10" ht="12" customHeight="1" x14ac:dyDescent="0.2">
      <c r="A13" s="116"/>
      <c r="B13" s="347" t="s">
        <v>77</v>
      </c>
      <c r="C13" s="345"/>
      <c r="D13" s="346"/>
      <c r="E13" s="245">
        <v>0</v>
      </c>
      <c r="F13" s="245">
        <v>0</v>
      </c>
      <c r="G13" s="245">
        <f t="shared" si="0"/>
        <v>0</v>
      </c>
      <c r="H13" s="245">
        <v>0</v>
      </c>
      <c r="I13" s="245">
        <v>0</v>
      </c>
      <c r="J13" s="245">
        <f t="shared" si="1"/>
        <v>0</v>
      </c>
    </row>
    <row r="14" spans="1:10" ht="12" customHeight="1" x14ac:dyDescent="0.2">
      <c r="A14" s="116"/>
      <c r="B14" s="347" t="s">
        <v>79</v>
      </c>
      <c r="C14" s="345"/>
      <c r="D14" s="346"/>
      <c r="E14" s="245"/>
      <c r="F14" s="245">
        <v>0</v>
      </c>
      <c r="G14" s="245">
        <f t="shared" si="0"/>
        <v>0</v>
      </c>
      <c r="H14" s="245">
        <v>1161296.3799999999</v>
      </c>
      <c r="I14" s="245">
        <v>1161296.3799999999</v>
      </c>
      <c r="J14" s="245">
        <f>+I14-E14</f>
        <v>1161296.3799999999</v>
      </c>
    </row>
    <row r="15" spans="1:10" ht="12" customHeight="1" x14ac:dyDescent="0.2">
      <c r="A15" s="116"/>
      <c r="B15" s="347" t="s">
        <v>115</v>
      </c>
      <c r="C15" s="345"/>
      <c r="D15" s="346"/>
      <c r="E15" s="246"/>
      <c r="F15" s="245">
        <v>0</v>
      </c>
      <c r="G15" s="245">
        <f t="shared" si="0"/>
        <v>0</v>
      </c>
      <c r="H15" s="246">
        <v>1523099.52</v>
      </c>
      <c r="I15" s="246">
        <v>1523099.52</v>
      </c>
      <c r="J15" s="245">
        <f t="shared" ref="J15:J18" si="2">+I15-E15</f>
        <v>1523099.52</v>
      </c>
    </row>
    <row r="16" spans="1:10" ht="12" customHeight="1" x14ac:dyDescent="0.2">
      <c r="A16" s="116"/>
      <c r="B16" s="347" t="s">
        <v>116</v>
      </c>
      <c r="C16" s="345"/>
      <c r="D16" s="346"/>
      <c r="E16" s="246">
        <v>0</v>
      </c>
      <c r="F16" s="245">
        <v>0</v>
      </c>
      <c r="G16" s="246">
        <f t="shared" si="0"/>
        <v>0</v>
      </c>
      <c r="H16" s="246">
        <v>0</v>
      </c>
      <c r="I16" s="246">
        <v>0</v>
      </c>
      <c r="J16" s="245">
        <f t="shared" si="2"/>
        <v>0</v>
      </c>
    </row>
    <row r="17" spans="1:10" s="111" customFormat="1" x14ac:dyDescent="0.2">
      <c r="A17" s="116"/>
      <c r="B17" s="347" t="s">
        <v>569</v>
      </c>
      <c r="C17" s="345"/>
      <c r="D17" s="346"/>
      <c r="E17" s="246">
        <v>0</v>
      </c>
      <c r="F17" s="245">
        <v>0</v>
      </c>
      <c r="G17" s="246">
        <f t="shared" si="0"/>
        <v>0</v>
      </c>
      <c r="H17" s="246">
        <v>4567.04</v>
      </c>
      <c r="I17" s="246">
        <v>4567.04</v>
      </c>
      <c r="J17" s="245">
        <f t="shared" si="2"/>
        <v>4567.04</v>
      </c>
    </row>
    <row r="18" spans="1:10" ht="30" customHeight="1" x14ac:dyDescent="0.2">
      <c r="A18" s="116"/>
      <c r="B18" s="347" t="s">
        <v>565</v>
      </c>
      <c r="C18" s="345"/>
      <c r="D18" s="346"/>
      <c r="E18" s="246">
        <v>0</v>
      </c>
      <c r="F18" s="245">
        <v>0</v>
      </c>
      <c r="G18" s="246">
        <f t="shared" si="0"/>
        <v>0</v>
      </c>
      <c r="H18" s="246">
        <v>0</v>
      </c>
      <c r="I18" s="246">
        <v>0</v>
      </c>
      <c r="J18" s="245">
        <f t="shared" si="2"/>
        <v>0</v>
      </c>
    </row>
    <row r="19" spans="1:10" s="111" customFormat="1" ht="24" customHeight="1" x14ac:dyDescent="0.2">
      <c r="A19" s="116"/>
      <c r="B19" s="347" t="s">
        <v>545</v>
      </c>
      <c r="C19" s="345"/>
      <c r="D19" s="346"/>
      <c r="E19" s="246">
        <v>1184806100</v>
      </c>
      <c r="F19" s="245">
        <v>0</v>
      </c>
      <c r="G19" s="246">
        <f t="shared" si="0"/>
        <v>1184806100</v>
      </c>
      <c r="H19" s="246">
        <v>343537104</v>
      </c>
      <c r="I19" s="246">
        <v>343537104</v>
      </c>
      <c r="J19" s="246">
        <f t="shared" si="1"/>
        <v>-841268996</v>
      </c>
    </row>
    <row r="20" spans="1:10" s="111" customFormat="1" ht="12" customHeight="1" x14ac:dyDescent="0.2">
      <c r="A20" s="116"/>
      <c r="B20" s="347" t="s">
        <v>118</v>
      </c>
      <c r="C20" s="345"/>
      <c r="D20" s="346"/>
      <c r="E20" s="245">
        <v>0</v>
      </c>
      <c r="F20" s="245">
        <v>0</v>
      </c>
      <c r="G20" s="245">
        <f t="shared" si="0"/>
        <v>0</v>
      </c>
      <c r="H20" s="245">
        <v>0</v>
      </c>
      <c r="I20" s="245">
        <v>0</v>
      </c>
      <c r="J20" s="245">
        <f t="shared" si="1"/>
        <v>0</v>
      </c>
    </row>
    <row r="21" spans="1:10" ht="12" customHeight="1" x14ac:dyDescent="0.2">
      <c r="A21" s="116"/>
      <c r="B21" s="122"/>
      <c r="C21" s="123"/>
      <c r="D21" s="124"/>
      <c r="E21" s="201"/>
      <c r="F21" s="202"/>
      <c r="G21" s="202"/>
      <c r="H21" s="202"/>
      <c r="I21" s="202"/>
      <c r="J21" s="202"/>
    </row>
    <row r="22" spans="1:10" ht="12" customHeight="1" x14ac:dyDescent="0.2">
      <c r="A22" s="113"/>
      <c r="B22" s="125"/>
      <c r="C22" s="126"/>
      <c r="D22" s="127" t="s">
        <v>119</v>
      </c>
      <c r="E22" s="200">
        <f>SUM(E11+E12+E13+E14+E15+E16+E17+E18+E19+E20)</f>
        <v>1184806100</v>
      </c>
      <c r="F22" s="200">
        <f>SUM(F11+F12+F13+F14+F15+F16+F17+F18+F19+F20)</f>
        <v>0</v>
      </c>
      <c r="G22" s="200">
        <f>SUM(G11+G12+G13+G14+G15+G16+G17+G18+G19+G20)</f>
        <v>1184806100</v>
      </c>
      <c r="H22" s="200">
        <f>SUM(H11+H12+H13+H14+H15+H16+H17+H18+H19+H20)</f>
        <v>346226066.94</v>
      </c>
      <c r="I22" s="200">
        <f>SUM(I11+I12+I13+I14+I15+I16+I17+I18+I19+I20)</f>
        <v>346226066.94</v>
      </c>
      <c r="J22" s="348">
        <f>SUM(J19,J17,J15,J14)</f>
        <v>-838580033.06000006</v>
      </c>
    </row>
    <row r="23" spans="1:10" ht="12" customHeight="1" x14ac:dyDescent="0.2">
      <c r="A23" s="116"/>
      <c r="B23" s="128"/>
      <c r="C23" s="128"/>
      <c r="D23" s="128"/>
      <c r="E23" s="128"/>
      <c r="F23" s="128"/>
      <c r="G23" s="128"/>
      <c r="H23" s="350" t="s">
        <v>288</v>
      </c>
      <c r="I23" s="351"/>
      <c r="J23" s="349"/>
    </row>
    <row r="24" spans="1:10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</row>
    <row r="25" spans="1:10" ht="12" customHeight="1" x14ac:dyDescent="0.2">
      <c r="A25" s="113"/>
      <c r="B25" s="352" t="s">
        <v>120</v>
      </c>
      <c r="C25" s="352"/>
      <c r="D25" s="352"/>
      <c r="E25" s="353" t="s">
        <v>103</v>
      </c>
      <c r="F25" s="353"/>
      <c r="G25" s="353"/>
      <c r="H25" s="353"/>
      <c r="I25" s="353"/>
      <c r="J25" s="352" t="s">
        <v>104</v>
      </c>
    </row>
    <row r="26" spans="1:10" ht="24" x14ac:dyDescent="0.2">
      <c r="A26" s="113"/>
      <c r="B26" s="352"/>
      <c r="C26" s="352"/>
      <c r="D26" s="352"/>
      <c r="E26" s="162" t="s">
        <v>105</v>
      </c>
      <c r="F26" s="163" t="s">
        <v>106</v>
      </c>
      <c r="G26" s="162" t="s">
        <v>107</v>
      </c>
      <c r="H26" s="162" t="s">
        <v>108</v>
      </c>
      <c r="I26" s="162" t="s">
        <v>109</v>
      </c>
      <c r="J26" s="352"/>
    </row>
    <row r="27" spans="1:10" ht="12" customHeight="1" x14ac:dyDescent="0.2">
      <c r="A27" s="113"/>
      <c r="B27" s="352"/>
      <c r="C27" s="352"/>
      <c r="D27" s="352"/>
      <c r="E27" s="162" t="s">
        <v>110</v>
      </c>
      <c r="F27" s="162" t="s">
        <v>111</v>
      </c>
      <c r="G27" s="162" t="s">
        <v>112</v>
      </c>
      <c r="H27" s="162" t="s">
        <v>113</v>
      </c>
      <c r="I27" s="162" t="s">
        <v>114</v>
      </c>
      <c r="J27" s="162" t="s">
        <v>122</v>
      </c>
    </row>
    <row r="28" spans="1:10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</row>
    <row r="29" spans="1:10" ht="12" customHeight="1" x14ac:dyDescent="0.2">
      <c r="A29" s="116"/>
      <c r="B29" s="240" t="s">
        <v>546</v>
      </c>
      <c r="C29" s="241"/>
      <c r="D29" s="242"/>
      <c r="E29" s="243">
        <f t="shared" ref="E29:J29" si="3">+E30+E32+E33+E34+E35+E36+E37</f>
        <v>0</v>
      </c>
      <c r="F29" s="243">
        <f t="shared" si="3"/>
        <v>0</v>
      </c>
      <c r="G29" s="243">
        <f t="shared" si="3"/>
        <v>0</v>
      </c>
      <c r="H29" s="243">
        <f t="shared" si="3"/>
        <v>2684395.9</v>
      </c>
      <c r="I29" s="243">
        <f t="shared" si="3"/>
        <v>2684395.9</v>
      </c>
      <c r="J29" s="243">
        <f t="shared" si="3"/>
        <v>2684395.9</v>
      </c>
    </row>
    <row r="30" spans="1:10" ht="12" customHeight="1" x14ac:dyDescent="0.2">
      <c r="A30" s="116"/>
      <c r="B30" s="244"/>
      <c r="C30" s="345" t="s">
        <v>75</v>
      </c>
      <c r="D30" s="346"/>
      <c r="E30" s="245">
        <v>0</v>
      </c>
      <c r="F30" s="245">
        <v>0</v>
      </c>
      <c r="G30" s="245">
        <f>+E30+F30</f>
        <v>0</v>
      </c>
      <c r="H30" s="245">
        <v>0</v>
      </c>
      <c r="I30" s="245">
        <v>0</v>
      </c>
      <c r="J30" s="245">
        <f>+I30-E30</f>
        <v>0</v>
      </c>
    </row>
    <row r="31" spans="1:10" ht="12" customHeight="1" x14ac:dyDescent="0.2">
      <c r="A31" s="116"/>
      <c r="B31" s="244"/>
      <c r="C31" s="345" t="s">
        <v>547</v>
      </c>
      <c r="D31" s="346"/>
      <c r="E31" s="245"/>
      <c r="F31" s="245"/>
      <c r="G31" s="245"/>
      <c r="H31" s="245"/>
      <c r="I31" s="245"/>
      <c r="J31" s="245"/>
    </row>
    <row r="32" spans="1:10" ht="12" customHeight="1" x14ac:dyDescent="0.2">
      <c r="A32" s="116"/>
      <c r="B32" s="244"/>
      <c r="C32" s="345" t="s">
        <v>77</v>
      </c>
      <c r="D32" s="346"/>
      <c r="E32" s="245">
        <v>0</v>
      </c>
      <c r="F32" s="245">
        <v>0</v>
      </c>
      <c r="G32" s="245">
        <f t="shared" ref="G32:G43" si="4">+E32+F32</f>
        <v>0</v>
      </c>
      <c r="H32" s="245">
        <v>0</v>
      </c>
      <c r="I32" s="245">
        <v>0</v>
      </c>
      <c r="J32" s="245">
        <f t="shared" ref="J32:J46" si="5">+I32-E32</f>
        <v>0</v>
      </c>
    </row>
    <row r="33" spans="1:10" ht="12" customHeight="1" x14ac:dyDescent="0.2">
      <c r="A33" s="116"/>
      <c r="B33" s="244"/>
      <c r="C33" s="345" t="s">
        <v>79</v>
      </c>
      <c r="D33" s="346"/>
      <c r="E33" s="245">
        <f>E14</f>
        <v>0</v>
      </c>
      <c r="F33" s="245">
        <f>F14</f>
        <v>0</v>
      </c>
      <c r="G33" s="245">
        <f t="shared" si="4"/>
        <v>0</v>
      </c>
      <c r="H33" s="245">
        <f>H14</f>
        <v>1161296.3799999999</v>
      </c>
      <c r="I33" s="245">
        <f>I14</f>
        <v>1161296.3799999999</v>
      </c>
      <c r="J33" s="245">
        <f t="shared" si="5"/>
        <v>1161296.3799999999</v>
      </c>
    </row>
    <row r="34" spans="1:10" ht="12" customHeight="1" x14ac:dyDescent="0.2">
      <c r="A34" s="116"/>
      <c r="B34" s="244"/>
      <c r="C34" s="345" t="s">
        <v>548</v>
      </c>
      <c r="D34" s="346"/>
      <c r="E34" s="245">
        <f>E15</f>
        <v>0</v>
      </c>
      <c r="F34" s="245">
        <v>0</v>
      </c>
      <c r="G34" s="246">
        <f t="shared" si="4"/>
        <v>0</v>
      </c>
      <c r="H34" s="245">
        <f t="shared" ref="H34:I34" si="6">H15</f>
        <v>1523099.52</v>
      </c>
      <c r="I34" s="245">
        <f t="shared" si="6"/>
        <v>1523099.52</v>
      </c>
      <c r="J34" s="246">
        <f t="shared" si="5"/>
        <v>1523099.52</v>
      </c>
    </row>
    <row r="35" spans="1:10" ht="12" customHeight="1" x14ac:dyDescent="0.2">
      <c r="A35" s="116"/>
      <c r="B35" s="244"/>
      <c r="C35" s="345" t="s">
        <v>549</v>
      </c>
      <c r="D35" s="346"/>
      <c r="E35" s="245">
        <v>0</v>
      </c>
      <c r="F35" s="245">
        <v>0</v>
      </c>
      <c r="G35" s="246">
        <f t="shared" si="4"/>
        <v>0</v>
      </c>
      <c r="H35" s="245">
        <f t="shared" ref="H35:I35" si="7">H16</f>
        <v>0</v>
      </c>
      <c r="I35" s="245">
        <f t="shared" si="7"/>
        <v>0</v>
      </c>
      <c r="J35" s="245">
        <f t="shared" si="5"/>
        <v>0</v>
      </c>
    </row>
    <row r="36" spans="1:10" s="111" customFormat="1" ht="30.75" customHeight="1" x14ac:dyDescent="0.2">
      <c r="A36" s="116"/>
      <c r="B36" s="244"/>
      <c r="C36" s="345" t="s">
        <v>565</v>
      </c>
      <c r="D36" s="346"/>
      <c r="E36" s="245">
        <v>0</v>
      </c>
      <c r="F36" s="245">
        <v>0</v>
      </c>
      <c r="G36" s="245">
        <f t="shared" si="4"/>
        <v>0</v>
      </c>
      <c r="H36" s="245">
        <v>0</v>
      </c>
      <c r="I36" s="245">
        <v>0</v>
      </c>
      <c r="J36" s="245">
        <f t="shared" si="5"/>
        <v>0</v>
      </c>
    </row>
    <row r="37" spans="1:10" s="111" customFormat="1" ht="12" customHeight="1" x14ac:dyDescent="0.2">
      <c r="A37" s="116"/>
      <c r="B37" s="244"/>
      <c r="C37" s="345" t="s">
        <v>117</v>
      </c>
      <c r="D37" s="346"/>
      <c r="E37" s="246">
        <v>0</v>
      </c>
      <c r="F37" s="246">
        <v>0</v>
      </c>
      <c r="G37" s="246">
        <f t="shared" si="4"/>
        <v>0</v>
      </c>
      <c r="H37" s="246">
        <v>0</v>
      </c>
      <c r="I37" s="246">
        <v>0</v>
      </c>
      <c r="J37" s="246">
        <f t="shared" si="5"/>
        <v>0</v>
      </c>
    </row>
    <row r="38" spans="1:10" ht="12" customHeight="1" x14ac:dyDescent="0.2">
      <c r="A38" s="116"/>
      <c r="B38" s="244"/>
      <c r="C38" s="247"/>
      <c r="D38" s="248"/>
      <c r="E38" s="245"/>
      <c r="F38" s="245"/>
      <c r="G38" s="249"/>
      <c r="H38" s="245"/>
      <c r="I38" s="245"/>
      <c r="J38" s="245"/>
    </row>
    <row r="39" spans="1:10" ht="40.5" customHeight="1" x14ac:dyDescent="0.2">
      <c r="A39" s="116"/>
      <c r="B39" s="342" t="s">
        <v>566</v>
      </c>
      <c r="C39" s="343"/>
      <c r="D39" s="344"/>
      <c r="E39" s="243">
        <f>+E40+E42+E43</f>
        <v>1184806100</v>
      </c>
      <c r="F39" s="243">
        <f>+F40+F42+F43</f>
        <v>0</v>
      </c>
      <c r="G39" s="243">
        <f>+G40+G42+G43</f>
        <v>1184806100</v>
      </c>
      <c r="H39" s="243">
        <f>+H40+H42+H43</f>
        <v>343541671.04000002</v>
      </c>
      <c r="I39" s="243">
        <f>+I40+I42+I43</f>
        <v>343541671.04000002</v>
      </c>
      <c r="J39" s="243">
        <f t="shared" si="5"/>
        <v>-841264428.96000004</v>
      </c>
    </row>
    <row r="40" spans="1:10" ht="12" customHeight="1" x14ac:dyDescent="0.2">
      <c r="A40" s="116"/>
      <c r="B40" s="240"/>
      <c r="C40" s="345" t="s">
        <v>100</v>
      </c>
      <c r="D40" s="346"/>
      <c r="E40" s="245">
        <v>0</v>
      </c>
      <c r="F40" s="245">
        <v>0</v>
      </c>
      <c r="G40" s="245">
        <f t="shared" si="4"/>
        <v>0</v>
      </c>
      <c r="H40" s="245">
        <v>0</v>
      </c>
      <c r="I40" s="245">
        <v>0</v>
      </c>
      <c r="J40" s="245">
        <f t="shared" si="5"/>
        <v>0</v>
      </c>
    </row>
    <row r="41" spans="1:10" ht="12" customHeight="1" x14ac:dyDescent="0.2">
      <c r="A41" s="116"/>
      <c r="B41" s="240"/>
      <c r="C41" s="345" t="s">
        <v>548</v>
      </c>
      <c r="D41" s="346"/>
      <c r="E41" s="245"/>
      <c r="F41" s="245"/>
      <c r="G41" s="245"/>
      <c r="H41" s="245"/>
      <c r="I41" s="245"/>
      <c r="J41" s="245"/>
    </row>
    <row r="42" spans="1:10" x14ac:dyDescent="0.2">
      <c r="A42" s="116"/>
      <c r="B42" s="244"/>
      <c r="C42" s="345" t="s">
        <v>567</v>
      </c>
      <c r="D42" s="346"/>
      <c r="E42" s="246">
        <f>E17</f>
        <v>0</v>
      </c>
      <c r="F42" s="246">
        <f t="shared" ref="F42:J42" si="8">F17</f>
        <v>0</v>
      </c>
      <c r="G42" s="246">
        <f t="shared" si="8"/>
        <v>0</v>
      </c>
      <c r="H42" s="246">
        <f t="shared" si="8"/>
        <v>4567.04</v>
      </c>
      <c r="I42" s="246">
        <f t="shared" si="8"/>
        <v>4567.04</v>
      </c>
      <c r="J42" s="246">
        <f t="shared" si="8"/>
        <v>4567.04</v>
      </c>
    </row>
    <row r="43" spans="1:10" ht="25.5" customHeight="1" x14ac:dyDescent="0.2">
      <c r="A43" s="116"/>
      <c r="B43" s="244"/>
      <c r="C43" s="345" t="s">
        <v>545</v>
      </c>
      <c r="D43" s="346"/>
      <c r="E43" s="246">
        <f>E19</f>
        <v>1184806100</v>
      </c>
      <c r="F43" s="246">
        <f>F19</f>
        <v>0</v>
      </c>
      <c r="G43" s="246">
        <f t="shared" si="4"/>
        <v>1184806100</v>
      </c>
      <c r="H43" s="246">
        <f t="shared" ref="H43:J43" si="9">H19</f>
        <v>343537104</v>
      </c>
      <c r="I43" s="246">
        <f t="shared" si="9"/>
        <v>343537104</v>
      </c>
      <c r="J43" s="246">
        <f t="shared" si="9"/>
        <v>-841268996</v>
      </c>
    </row>
    <row r="44" spans="1:10" s="129" customFormat="1" ht="12" customHeight="1" x14ac:dyDescent="0.2">
      <c r="A44" s="113"/>
      <c r="B44" s="250"/>
      <c r="C44" s="251"/>
      <c r="D44" s="252"/>
      <c r="E44" s="253"/>
      <c r="F44" s="253"/>
      <c r="G44" s="253"/>
      <c r="H44" s="253"/>
      <c r="I44" s="253"/>
      <c r="J44" s="253"/>
    </row>
    <row r="45" spans="1:10" ht="12" customHeight="1" x14ac:dyDescent="0.2">
      <c r="A45" s="116"/>
      <c r="B45" s="240" t="s">
        <v>121</v>
      </c>
      <c r="C45" s="254"/>
      <c r="D45" s="248"/>
      <c r="E45" s="255">
        <f>+E46</f>
        <v>0</v>
      </c>
      <c r="F45" s="255">
        <f>+F46</f>
        <v>0</v>
      </c>
      <c r="G45" s="255">
        <f>+G46</f>
        <v>0</v>
      </c>
      <c r="H45" s="255">
        <f>+H46</f>
        <v>0</v>
      </c>
      <c r="I45" s="255">
        <f>+I46</f>
        <v>0</v>
      </c>
      <c r="J45" s="255">
        <f t="shared" si="5"/>
        <v>0</v>
      </c>
    </row>
    <row r="46" spans="1:10" ht="12" customHeight="1" x14ac:dyDescent="0.2">
      <c r="A46" s="116"/>
      <c r="B46" s="244"/>
      <c r="C46" s="345" t="s">
        <v>118</v>
      </c>
      <c r="D46" s="346"/>
      <c r="E46" s="245">
        <v>0</v>
      </c>
      <c r="F46" s="245">
        <v>0</v>
      </c>
      <c r="G46" s="245">
        <f>+E46+F46</f>
        <v>0</v>
      </c>
      <c r="H46" s="245">
        <v>0</v>
      </c>
      <c r="I46" s="245">
        <v>0</v>
      </c>
      <c r="J46" s="245">
        <f t="shared" si="5"/>
        <v>0</v>
      </c>
    </row>
    <row r="47" spans="1:10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</row>
    <row r="48" spans="1:10" ht="12" customHeight="1" x14ac:dyDescent="0.2">
      <c r="A48" s="113"/>
      <c r="B48" s="125"/>
      <c r="C48" s="126"/>
      <c r="D48" s="130" t="s">
        <v>119</v>
      </c>
      <c r="E48" s="203">
        <f>+E30+E32+E33+E34+E35+E36+E37+E39+E45</f>
        <v>1184806100</v>
      </c>
      <c r="F48" s="203">
        <f>+F30+F32+F33+F34+F35+F36+F37+F39+F45</f>
        <v>0</v>
      </c>
      <c r="G48" s="203">
        <f>+G30+G32+G33+G34+G35+G36+G37+G39+G45</f>
        <v>1184806100</v>
      </c>
      <c r="H48" s="203">
        <f>+H30+H32+H33+H34+H35+H36+H37+H39+H45</f>
        <v>346226066.94</v>
      </c>
      <c r="I48" s="203">
        <f>+I30+I32+I33+I34+I35+I36+I37+I39+I45</f>
        <v>346226066.94</v>
      </c>
      <c r="J48" s="338">
        <f>+J29+J39+J45</f>
        <v>-838580033.06000006</v>
      </c>
    </row>
    <row r="49" spans="1:10" ht="12" customHeight="1" x14ac:dyDescent="0.2">
      <c r="A49" s="116"/>
      <c r="B49" s="128"/>
      <c r="C49" s="128"/>
      <c r="D49" s="128"/>
      <c r="E49" s="137"/>
      <c r="F49" s="137"/>
      <c r="G49" s="137"/>
      <c r="H49" s="340" t="s">
        <v>288</v>
      </c>
      <c r="I49" s="341"/>
      <c r="J49" s="339"/>
    </row>
    <row r="50" spans="1:10" x14ac:dyDescent="0.2">
      <c r="B50" s="111" t="s">
        <v>550</v>
      </c>
      <c r="C50" s="111"/>
      <c r="D50" s="111"/>
      <c r="E50" s="111"/>
      <c r="F50" s="111"/>
      <c r="G50" s="111"/>
      <c r="H50" s="111"/>
      <c r="I50" s="111"/>
      <c r="J50" s="111"/>
    </row>
    <row r="51" spans="1:10" ht="13.5" x14ac:dyDescent="0.2">
      <c r="B51" s="111" t="s">
        <v>551</v>
      </c>
      <c r="C51" s="111"/>
      <c r="D51" s="111"/>
      <c r="E51" s="111"/>
      <c r="F51" s="111"/>
      <c r="G51" s="111"/>
      <c r="H51" s="111"/>
      <c r="I51" s="111"/>
      <c r="J51" s="111"/>
    </row>
    <row r="52" spans="1:10" ht="26.25" customHeight="1" x14ac:dyDescent="0.2">
      <c r="B52" s="354" t="s">
        <v>568</v>
      </c>
      <c r="C52" s="354"/>
      <c r="D52" s="354"/>
      <c r="E52" s="354"/>
      <c r="F52" s="354"/>
      <c r="G52" s="354"/>
      <c r="H52" s="354"/>
      <c r="I52" s="354"/>
      <c r="J52" s="354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D13" sqref="D13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42578125" style="17" bestFit="1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55"/>
      <c r="C1" s="355"/>
      <c r="D1" s="355"/>
      <c r="E1" s="355"/>
      <c r="F1" s="355"/>
      <c r="G1" s="355"/>
      <c r="H1" s="355"/>
      <c r="I1" s="355"/>
    </row>
    <row r="2" spans="2:9" ht="15.75" x14ac:dyDescent="0.25">
      <c r="B2" s="336" t="s">
        <v>461</v>
      </c>
      <c r="C2" s="336"/>
      <c r="D2" s="336"/>
      <c r="E2" s="336"/>
      <c r="F2" s="336"/>
      <c r="G2" s="336"/>
      <c r="H2" s="336"/>
      <c r="I2" s="336"/>
    </row>
    <row r="3" spans="2:9" x14ac:dyDescent="0.25">
      <c r="B3" s="337" t="s">
        <v>123</v>
      </c>
      <c r="C3" s="337"/>
      <c r="D3" s="337"/>
      <c r="E3" s="337"/>
      <c r="F3" s="337"/>
      <c r="G3" s="337"/>
      <c r="H3" s="337"/>
      <c r="I3" s="337"/>
    </row>
    <row r="4" spans="2:9" x14ac:dyDescent="0.25">
      <c r="B4" s="337" t="s">
        <v>133</v>
      </c>
      <c r="C4" s="337"/>
      <c r="D4" s="337"/>
      <c r="E4" s="337"/>
      <c r="F4" s="337"/>
      <c r="G4" s="337"/>
      <c r="H4" s="337"/>
      <c r="I4" s="337"/>
    </row>
    <row r="5" spans="2:9" x14ac:dyDescent="0.25">
      <c r="B5" s="337" t="str">
        <f>+EAI!B3</f>
        <v>Del 1 de enero al 31 de marzo de 2022</v>
      </c>
      <c r="C5" s="337"/>
      <c r="D5" s="337"/>
      <c r="E5" s="337"/>
      <c r="F5" s="337"/>
      <c r="G5" s="337"/>
      <c r="H5" s="337"/>
      <c r="I5" s="337"/>
    </row>
    <row r="6" spans="2:9" x14ac:dyDescent="0.25">
      <c r="B6" s="356"/>
      <c r="C6" s="356"/>
      <c r="D6" s="356"/>
      <c r="E6" s="356"/>
      <c r="F6" s="356"/>
      <c r="G6" s="356"/>
      <c r="H6" s="356"/>
      <c r="I6" s="356"/>
    </row>
    <row r="7" spans="2:9" x14ac:dyDescent="0.25">
      <c r="B7" s="357" t="s">
        <v>73</v>
      </c>
      <c r="C7" s="358"/>
      <c r="D7" s="334" t="s">
        <v>134</v>
      </c>
      <c r="E7" s="334"/>
      <c r="F7" s="334"/>
      <c r="G7" s="334"/>
      <c r="H7" s="334"/>
      <c r="I7" s="334" t="s">
        <v>126</v>
      </c>
    </row>
    <row r="8" spans="2:9" ht="22.5" x14ac:dyDescent="0.25">
      <c r="B8" s="359"/>
      <c r="C8" s="360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34"/>
    </row>
    <row r="9" spans="2:9" x14ac:dyDescent="0.25">
      <c r="B9" s="361"/>
      <c r="C9" s="362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9" x14ac:dyDescent="0.25">
      <c r="B10" s="23"/>
      <c r="C10" s="24"/>
      <c r="D10" s="146"/>
      <c r="E10" s="146"/>
      <c r="F10" s="146"/>
      <c r="G10" s="146"/>
      <c r="H10" s="146"/>
      <c r="I10" s="146"/>
    </row>
    <row r="11" spans="2:9" x14ac:dyDescent="0.25">
      <c r="B11" s="19"/>
      <c r="C11" s="26" t="s">
        <v>135</v>
      </c>
      <c r="D11" s="185">
        <f>SUM(COG!D10,COG!D18,COG!D28,COG!D38,COG!D62)-(COG_PARTIDA_ESPECIFICA!F37+COG_PARTIDA_ESPECIFICA!F47)</f>
        <v>1121618953</v>
      </c>
      <c r="E11" s="185">
        <f>SUM(COG!E10,COG!E18,COG!E28,COG!E38,COG!E62)-(COG_PARTIDA_ESPECIFICA!G37+COG_PARTIDA_ESPECIFICA!G47)</f>
        <v>0</v>
      </c>
      <c r="F11" s="185">
        <f>+D11+E11</f>
        <v>1121618953</v>
      </c>
      <c r="G11" s="185">
        <f>SUM(COG!G10,COG!G18,COG!G28,COG!G38,COG!G62)-(COG_PARTIDA_ESPECIFICA!I37+COG_PARTIDA_ESPECIFICA!I47)</f>
        <v>248250658.58000001</v>
      </c>
      <c r="H11" s="185">
        <f>SUM(COG!H10,COG!H18,COG!H28,COG!H38,COG!H62)-(COG_PARTIDA_ESPECIFICA!J37+COG_PARTIDA_ESPECIFICA!J47)</f>
        <v>247252134.36999997</v>
      </c>
      <c r="I11" s="185">
        <f>+F11-G11</f>
        <v>873368294.41999996</v>
      </c>
    </row>
    <row r="12" spans="2:9" x14ac:dyDescent="0.25">
      <c r="B12" s="19"/>
      <c r="C12" s="59"/>
      <c r="D12" s="185"/>
      <c r="E12" s="185"/>
      <c r="F12" s="185"/>
      <c r="G12" s="185"/>
      <c r="H12" s="185"/>
      <c r="I12" s="185"/>
    </row>
    <row r="13" spans="2:9" x14ac:dyDescent="0.25">
      <c r="B13" s="27"/>
      <c r="C13" s="26" t="s">
        <v>136</v>
      </c>
      <c r="D13" s="185">
        <f>SUM(COG!D48,COG!D58)</f>
        <v>13659557</v>
      </c>
      <c r="E13" s="185">
        <f>SUM(COG!E48,COG!E58)</f>
        <v>0</v>
      </c>
      <c r="F13" s="185">
        <f>SUM(COG!F48,COG!F58)</f>
        <v>13659557</v>
      </c>
      <c r="G13" s="185">
        <f>SUM(COG!G48,COG!G58)</f>
        <v>2584414.1</v>
      </c>
      <c r="H13" s="185">
        <f>SUM(COG!H48,COG!H58)</f>
        <v>2584414.1</v>
      </c>
      <c r="I13" s="185">
        <f>+F13-G13</f>
        <v>11075142.9</v>
      </c>
    </row>
    <row r="14" spans="2:9" x14ac:dyDescent="0.25">
      <c r="B14" s="19"/>
      <c r="C14" s="59"/>
      <c r="D14" s="204"/>
      <c r="E14" s="204"/>
      <c r="F14" s="204"/>
      <c r="G14" s="204"/>
      <c r="H14" s="204"/>
      <c r="I14" s="204"/>
    </row>
    <row r="15" spans="2:9" x14ac:dyDescent="0.25">
      <c r="B15" s="27"/>
      <c r="C15" s="26" t="s">
        <v>137</v>
      </c>
      <c r="D15" s="204">
        <v>0</v>
      </c>
      <c r="E15" s="204">
        <v>0</v>
      </c>
      <c r="F15" s="204">
        <f>+D15+E15</f>
        <v>0</v>
      </c>
      <c r="G15" s="204">
        <v>0</v>
      </c>
      <c r="H15" s="204">
        <v>0</v>
      </c>
      <c r="I15" s="185">
        <f>+F15-G15</f>
        <v>0</v>
      </c>
    </row>
    <row r="16" spans="2:9" x14ac:dyDescent="0.25">
      <c r="B16" s="27"/>
      <c r="C16" s="26"/>
      <c r="D16" s="204"/>
      <c r="E16" s="204"/>
      <c r="F16" s="204"/>
      <c r="G16" s="204"/>
      <c r="H16" s="204"/>
      <c r="I16" s="185"/>
    </row>
    <row r="17" spans="2:9" x14ac:dyDescent="0.25">
      <c r="B17" s="27"/>
      <c r="C17" s="26" t="s">
        <v>84</v>
      </c>
      <c r="D17" s="204">
        <f>SUM(COG_PARTIDA_ESPECIFICA!F37,COG_PARTIDA_ESPECIFICA!F47)</f>
        <v>49527590</v>
      </c>
      <c r="E17" s="204">
        <f>SUM(COG_PARTIDA_ESPECIFICA!G37,COG_PARTIDA_ESPECIFICA!G47)</f>
        <v>0</v>
      </c>
      <c r="F17" s="204">
        <f>+D17+E17</f>
        <v>49527590</v>
      </c>
      <c r="G17" s="204">
        <f>SUM(COG_PARTIDA_ESPECIFICA!I37,COG_PARTIDA_ESPECIFICA!I47)</f>
        <v>12200312.210000001</v>
      </c>
      <c r="H17" s="204">
        <f>SUM(COG_PARTIDA_ESPECIFICA!J37,COG_PARTIDA_ESPECIFICA!J47)</f>
        <v>12200312.210000001</v>
      </c>
      <c r="I17" s="185">
        <f>+F17-G17</f>
        <v>37327277.789999999</v>
      </c>
    </row>
    <row r="18" spans="2:9" x14ac:dyDescent="0.25">
      <c r="B18" s="27"/>
      <c r="C18" s="26"/>
      <c r="D18" s="204"/>
      <c r="E18" s="204"/>
      <c r="F18" s="204"/>
      <c r="G18" s="204"/>
      <c r="H18" s="204"/>
      <c r="I18" s="185"/>
    </row>
    <row r="19" spans="2:9" x14ac:dyDescent="0.25">
      <c r="B19" s="27"/>
      <c r="C19" s="26" t="s">
        <v>89</v>
      </c>
      <c r="D19" s="204">
        <f>SUM(COG!D70)</f>
        <v>0</v>
      </c>
      <c r="E19" s="204">
        <f>SUM(COG!E70)</f>
        <v>0</v>
      </c>
      <c r="F19" s="204">
        <f>+D19+E19</f>
        <v>0</v>
      </c>
      <c r="G19" s="204">
        <f>SUM(COG!G70)</f>
        <v>0</v>
      </c>
      <c r="H19" s="204">
        <f>SUM(COG!H70)</f>
        <v>0</v>
      </c>
      <c r="I19" s="204">
        <f>SUM(COG!I70)</f>
        <v>0</v>
      </c>
    </row>
    <row r="20" spans="2:9" x14ac:dyDescent="0.25">
      <c r="B20" s="28"/>
      <c r="C20" s="29"/>
      <c r="D20" s="205"/>
      <c r="E20" s="205"/>
      <c r="F20" s="205"/>
      <c r="G20" s="205"/>
      <c r="H20" s="205"/>
      <c r="I20" s="205"/>
    </row>
    <row r="21" spans="2:9" s="149" customFormat="1" x14ac:dyDescent="0.25">
      <c r="B21" s="28"/>
      <c r="C21" s="29" t="s">
        <v>132</v>
      </c>
      <c r="D21" s="206">
        <f>+D11+D13+D15+D17+D19</f>
        <v>1184806100</v>
      </c>
      <c r="E21" s="206">
        <f t="shared" ref="E21:I21" si="0">+E11+E13+E15+E17+E19</f>
        <v>0</v>
      </c>
      <c r="F21" s="206">
        <f t="shared" si="0"/>
        <v>1184806100</v>
      </c>
      <c r="G21" s="206">
        <f t="shared" si="0"/>
        <v>263035384.89000002</v>
      </c>
      <c r="H21" s="206">
        <f t="shared" si="0"/>
        <v>262036860.67999998</v>
      </c>
      <c r="I21" s="206">
        <f t="shared" si="0"/>
        <v>921770715.1099999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42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3"/>
      <c r="E25" s="142"/>
    </row>
    <row r="26" spans="2:9" x14ac:dyDescent="0.25">
      <c r="D26" s="183"/>
    </row>
    <row r="27" spans="2:9" x14ac:dyDescent="0.25">
      <c r="D27" s="183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workbookViewId="0">
      <selection activeCell="K6" sqref="K6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335"/>
      <c r="C1" s="335"/>
      <c r="D1" s="335"/>
      <c r="E1" s="335"/>
      <c r="F1" s="335"/>
      <c r="G1" s="335"/>
      <c r="H1" s="335"/>
      <c r="I1" s="335"/>
    </row>
    <row r="2" spans="2:9" ht="15.75" x14ac:dyDescent="0.25">
      <c r="B2" s="336" t="s">
        <v>461</v>
      </c>
      <c r="C2" s="336"/>
      <c r="D2" s="336"/>
      <c r="E2" s="336"/>
      <c r="F2" s="336"/>
      <c r="G2" s="336"/>
      <c r="H2" s="336"/>
      <c r="I2" s="336"/>
    </row>
    <row r="3" spans="2:9" x14ac:dyDescent="0.25">
      <c r="B3" s="337" t="s">
        <v>123</v>
      </c>
      <c r="C3" s="337"/>
      <c r="D3" s="337"/>
      <c r="E3" s="337"/>
      <c r="F3" s="337"/>
      <c r="G3" s="337"/>
      <c r="H3" s="337"/>
      <c r="I3" s="337"/>
    </row>
    <row r="4" spans="2:9" x14ac:dyDescent="0.25">
      <c r="B4" s="337" t="s">
        <v>503</v>
      </c>
      <c r="C4" s="337"/>
      <c r="D4" s="337"/>
      <c r="E4" s="337"/>
      <c r="F4" s="337"/>
      <c r="G4" s="337"/>
      <c r="H4" s="337"/>
      <c r="I4" s="337"/>
    </row>
    <row r="5" spans="2:9" x14ac:dyDescent="0.25">
      <c r="B5" s="337" t="str">
        <f>+CAdmon!$A$6</f>
        <v>Del 1 de enero al 31 de marzo de 2022</v>
      </c>
      <c r="C5" s="337"/>
      <c r="D5" s="337"/>
      <c r="E5" s="337"/>
      <c r="F5" s="337"/>
      <c r="G5" s="337"/>
      <c r="H5" s="337"/>
      <c r="I5" s="337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333" t="s">
        <v>73</v>
      </c>
      <c r="C7" s="333"/>
      <c r="D7" s="334" t="s">
        <v>125</v>
      </c>
      <c r="E7" s="334"/>
      <c r="F7" s="334"/>
      <c r="G7" s="334"/>
      <c r="H7" s="334"/>
      <c r="I7" s="334" t="s">
        <v>126</v>
      </c>
    </row>
    <row r="8" spans="2:9" ht="22.5" x14ac:dyDescent="0.25">
      <c r="B8" s="333"/>
      <c r="C8" s="333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34"/>
    </row>
    <row r="9" spans="2:9" ht="11.25" customHeight="1" x14ac:dyDescent="0.25">
      <c r="B9" s="333"/>
      <c r="C9" s="333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9" x14ac:dyDescent="0.25">
      <c r="B10" s="363" t="s">
        <v>98</v>
      </c>
      <c r="C10" s="364"/>
      <c r="D10" s="207">
        <f>SUM(D11:D17)</f>
        <v>1084448000</v>
      </c>
      <c r="E10" s="207">
        <f>SUM(E11:E17)</f>
        <v>0</v>
      </c>
      <c r="F10" s="207">
        <f>+D10+E10</f>
        <v>1084448000</v>
      </c>
      <c r="G10" s="207">
        <f>SUM(G11:G17)</f>
        <v>243657000.47000003</v>
      </c>
      <c r="H10" s="207">
        <f>SUM(H11:H17)</f>
        <v>242988758.76999998</v>
      </c>
      <c r="I10" s="207">
        <f>+F10-G10</f>
        <v>840790999.52999997</v>
      </c>
    </row>
    <row r="11" spans="2:9" x14ac:dyDescent="0.25">
      <c r="B11" s="32"/>
      <c r="C11" s="33" t="s">
        <v>138</v>
      </c>
      <c r="D11" s="208">
        <f>SUM(COG_PARTIDA_ESPECIFICA!F13)</f>
        <v>453184715</v>
      </c>
      <c r="E11" s="208">
        <f>SUM(COG_PARTIDA_ESPECIFICA!G13)</f>
        <v>0</v>
      </c>
      <c r="F11" s="208">
        <f t="shared" ref="F11:F75" si="0">+D11+E11</f>
        <v>453184715</v>
      </c>
      <c r="G11" s="208">
        <f>SUM(COG_PARTIDA_ESPECIFICA!I13)</f>
        <v>95361336.370000005</v>
      </c>
      <c r="H11" s="208">
        <f>SUM(COG_PARTIDA_ESPECIFICA!J13)</f>
        <v>95361336.370000005</v>
      </c>
      <c r="I11" s="208">
        <f t="shared" ref="I11:I74" si="1">+F11-G11</f>
        <v>357823378.63</v>
      </c>
    </row>
    <row r="12" spans="2:9" x14ac:dyDescent="0.25">
      <c r="B12" s="32"/>
      <c r="C12" s="33" t="s">
        <v>139</v>
      </c>
      <c r="D12" s="208">
        <f>SUM(COG_PARTIDA_ESPECIFICA!F18)</f>
        <v>3958346</v>
      </c>
      <c r="E12" s="208">
        <f>SUM(COG_PARTIDA_ESPECIFICA!G18)</f>
        <v>0</v>
      </c>
      <c r="F12" s="208">
        <f t="shared" si="0"/>
        <v>3958346</v>
      </c>
      <c r="G12" s="208">
        <f>SUM(COG_PARTIDA_ESPECIFICA!I18)</f>
        <v>873711.43</v>
      </c>
      <c r="H12" s="208">
        <f>SUM(COG_PARTIDA_ESPECIFICA!J18)</f>
        <v>873711.43</v>
      </c>
      <c r="I12" s="208">
        <f t="shared" si="1"/>
        <v>3084634.57</v>
      </c>
    </row>
    <row r="13" spans="2:9" x14ac:dyDescent="0.25">
      <c r="B13" s="32"/>
      <c r="C13" s="33" t="s">
        <v>140</v>
      </c>
      <c r="D13" s="208">
        <f>SUM(COG_PARTIDA_ESPECIFICA!F23)</f>
        <v>323256373</v>
      </c>
      <c r="E13" s="208">
        <f>SUM(COG_PARTIDA_ESPECIFICA!G23)</f>
        <v>0</v>
      </c>
      <c r="F13" s="208">
        <f t="shared" si="0"/>
        <v>323256373</v>
      </c>
      <c r="G13" s="208">
        <f>SUM(COG_PARTIDA_ESPECIFICA!I23)</f>
        <v>70017572.810000002</v>
      </c>
      <c r="H13" s="208">
        <f>SUM(COG_PARTIDA_ESPECIFICA!J23)</f>
        <v>69356356.890000001</v>
      </c>
      <c r="I13" s="208">
        <f t="shared" si="1"/>
        <v>253238800.19</v>
      </c>
    </row>
    <row r="14" spans="2:9" x14ac:dyDescent="0.25">
      <c r="B14" s="32"/>
      <c r="C14" s="33" t="s">
        <v>141</v>
      </c>
      <c r="D14" s="208">
        <f>SUM(COG_PARTIDA_ESPECIFICA!F34)</f>
        <v>113969650</v>
      </c>
      <c r="E14" s="208">
        <f>SUM(COG_PARTIDA_ESPECIFICA!G34)</f>
        <v>0</v>
      </c>
      <c r="F14" s="208">
        <f t="shared" si="0"/>
        <v>113969650</v>
      </c>
      <c r="G14" s="208">
        <f>SUM(COG_PARTIDA_ESPECIFICA!I34)</f>
        <v>38466824.340000004</v>
      </c>
      <c r="H14" s="208">
        <f>SUM(COG_PARTIDA_ESPECIFICA!J34)</f>
        <v>38466824.340000004</v>
      </c>
      <c r="I14" s="208">
        <f t="shared" si="1"/>
        <v>75502825.659999996</v>
      </c>
    </row>
    <row r="15" spans="2:9" x14ac:dyDescent="0.25">
      <c r="B15" s="32"/>
      <c r="C15" s="33" t="s">
        <v>142</v>
      </c>
      <c r="D15" s="208">
        <f>SUM(COG_PARTIDA_ESPECIFICA!F43)</f>
        <v>175636470</v>
      </c>
      <c r="E15" s="208">
        <f>SUM(COG_PARTIDA_ESPECIFICA!G43)</f>
        <v>0</v>
      </c>
      <c r="F15" s="208">
        <f t="shared" si="0"/>
        <v>175636470</v>
      </c>
      <c r="G15" s="208">
        <f>SUM(COG_PARTIDA_ESPECIFICA!I43)</f>
        <v>36527455.519999996</v>
      </c>
      <c r="H15" s="208">
        <f>SUM(COG_PARTIDA_ESPECIFICA!J43)</f>
        <v>36520429.739999995</v>
      </c>
      <c r="I15" s="208">
        <f t="shared" si="1"/>
        <v>139109014.48000002</v>
      </c>
    </row>
    <row r="16" spans="2:9" x14ac:dyDescent="0.25">
      <c r="B16" s="32"/>
      <c r="C16" s="33" t="s">
        <v>143</v>
      </c>
      <c r="D16" s="209">
        <v>0</v>
      </c>
      <c r="E16" s="209">
        <v>0</v>
      </c>
      <c r="F16" s="208">
        <f t="shared" si="0"/>
        <v>0</v>
      </c>
      <c r="G16" s="209">
        <v>0</v>
      </c>
      <c r="H16" s="209">
        <v>0</v>
      </c>
      <c r="I16" s="209">
        <f t="shared" si="1"/>
        <v>0</v>
      </c>
    </row>
    <row r="17" spans="2:9" x14ac:dyDescent="0.25">
      <c r="B17" s="32"/>
      <c r="C17" s="33" t="s">
        <v>144</v>
      </c>
      <c r="D17" s="208">
        <f>SUM(COG_PARTIDA_ESPECIFICA!F65)</f>
        <v>14442446</v>
      </c>
      <c r="E17" s="208">
        <f>SUM(COG_PARTIDA_ESPECIFICA!G65)</f>
        <v>0</v>
      </c>
      <c r="F17" s="208">
        <f t="shared" si="0"/>
        <v>14442446</v>
      </c>
      <c r="G17" s="208">
        <f>SUM(COG_PARTIDA_ESPECIFICA!I65)</f>
        <v>2410100</v>
      </c>
      <c r="H17" s="208">
        <f>SUM(COG_PARTIDA_ESPECIFICA!J65)</f>
        <v>2410100</v>
      </c>
      <c r="I17" s="208">
        <f t="shared" si="1"/>
        <v>12032346</v>
      </c>
    </row>
    <row r="18" spans="2:9" x14ac:dyDescent="0.25">
      <c r="B18" s="363" t="s">
        <v>76</v>
      </c>
      <c r="C18" s="364"/>
      <c r="D18" s="207">
        <f>SUM(D19:D27)</f>
        <v>23214941</v>
      </c>
      <c r="E18" s="207">
        <f>SUM(E19:E27)</f>
        <v>0</v>
      </c>
      <c r="F18" s="207">
        <f t="shared" si="0"/>
        <v>23214941</v>
      </c>
      <c r="G18" s="207">
        <f>SUM(G19:G27)</f>
        <v>2896668.63</v>
      </c>
      <c r="H18" s="207">
        <f>SUM(H19:H27)</f>
        <v>2872608.1999999997</v>
      </c>
      <c r="I18" s="207">
        <f t="shared" si="1"/>
        <v>20318272.370000001</v>
      </c>
    </row>
    <row r="19" spans="2:9" x14ac:dyDescent="0.25">
      <c r="B19" s="32"/>
      <c r="C19" s="33" t="s">
        <v>145</v>
      </c>
      <c r="D19" s="208">
        <f>SUM(COG_PARTIDA_ESPECIFICA!F70)</f>
        <v>10325600</v>
      </c>
      <c r="E19" s="208">
        <f>SUM(COG_PARTIDA_ESPECIFICA!G70)</f>
        <v>0</v>
      </c>
      <c r="F19" s="208">
        <f t="shared" si="0"/>
        <v>10325600</v>
      </c>
      <c r="G19" s="208">
        <f>SUM(COG_PARTIDA_ESPECIFICA!I70)</f>
        <v>168267.81</v>
      </c>
      <c r="H19" s="208">
        <f>SUM(COG_PARTIDA_ESPECIFICA!J70)</f>
        <v>163360.50999999998</v>
      </c>
      <c r="I19" s="208">
        <f t="shared" si="1"/>
        <v>10157332.189999999</v>
      </c>
    </row>
    <row r="20" spans="2:9" x14ac:dyDescent="0.25">
      <c r="B20" s="32"/>
      <c r="C20" s="33" t="s">
        <v>146</v>
      </c>
      <c r="D20" s="208">
        <f>SUM(COG_PARTIDA_ESPECIFICA!F87)</f>
        <v>321400</v>
      </c>
      <c r="E20" s="208">
        <f>SUM(COG_PARTIDA_ESPECIFICA!G87)</f>
        <v>0</v>
      </c>
      <c r="F20" s="208">
        <f t="shared" si="0"/>
        <v>321400</v>
      </c>
      <c r="G20" s="208">
        <f>SUM(COG_PARTIDA_ESPECIFICA!I87)</f>
        <v>37739.4</v>
      </c>
      <c r="H20" s="208">
        <f>SUM(COG_PARTIDA_ESPECIFICA!J87)</f>
        <v>40135.4</v>
      </c>
      <c r="I20" s="208">
        <f t="shared" si="1"/>
        <v>283660.59999999998</v>
      </c>
    </row>
    <row r="21" spans="2:9" x14ac:dyDescent="0.25">
      <c r="B21" s="32"/>
      <c r="C21" s="33" t="s">
        <v>147</v>
      </c>
      <c r="D21" s="209">
        <v>0</v>
      </c>
      <c r="E21" s="209">
        <v>0</v>
      </c>
      <c r="F21" s="208">
        <f t="shared" si="0"/>
        <v>0</v>
      </c>
      <c r="G21" s="209">
        <v>0</v>
      </c>
      <c r="H21" s="209">
        <v>0</v>
      </c>
      <c r="I21" s="209">
        <f t="shared" si="1"/>
        <v>0</v>
      </c>
    </row>
    <row r="22" spans="2:9" x14ac:dyDescent="0.25">
      <c r="B22" s="32"/>
      <c r="C22" s="33" t="s">
        <v>148</v>
      </c>
      <c r="D22" s="208">
        <f>SUM(COG_PARTIDA_ESPECIFICA!F94)</f>
        <v>1098272</v>
      </c>
      <c r="E22" s="208">
        <f>SUM(COG_PARTIDA_ESPECIFICA!G94)</f>
        <v>0</v>
      </c>
      <c r="F22" s="208">
        <f t="shared" si="0"/>
        <v>1098272</v>
      </c>
      <c r="G22" s="208">
        <f>SUM(COG_PARTIDA_ESPECIFICA!I94)</f>
        <v>238905.65</v>
      </c>
      <c r="H22" s="208">
        <f>SUM(COG_PARTIDA_ESPECIFICA!J94)</f>
        <v>238905.65</v>
      </c>
      <c r="I22" s="208">
        <f t="shared" si="1"/>
        <v>859366.35</v>
      </c>
    </row>
    <row r="23" spans="2:9" x14ac:dyDescent="0.25">
      <c r="B23" s="32"/>
      <c r="C23" s="33" t="s">
        <v>149</v>
      </c>
      <c r="D23" s="208">
        <f>SUM(COG_PARTIDA_ESPECIFICA!F111)</f>
        <v>1201500</v>
      </c>
      <c r="E23" s="208">
        <f>SUM(COG_PARTIDA_ESPECIFICA!G111)</f>
        <v>0</v>
      </c>
      <c r="F23" s="208">
        <f t="shared" si="0"/>
        <v>1201500</v>
      </c>
      <c r="G23" s="208">
        <f>SUM(COG_PARTIDA_ESPECIFICA!I111)</f>
        <v>18896.72</v>
      </c>
      <c r="H23" s="208">
        <f>SUM(COG_PARTIDA_ESPECIFICA!J111)</f>
        <v>18896.72</v>
      </c>
      <c r="I23" s="208">
        <f t="shared" si="1"/>
        <v>1182603.28</v>
      </c>
    </row>
    <row r="24" spans="2:9" x14ac:dyDescent="0.25">
      <c r="B24" s="32"/>
      <c r="C24" s="33" t="s">
        <v>150</v>
      </c>
      <c r="D24" s="208">
        <f>SUM(COG_PARTIDA_ESPECIFICA!F120)</f>
        <v>7790300</v>
      </c>
      <c r="E24" s="208">
        <f>SUM(COG_PARTIDA_ESPECIFICA!G120)</f>
        <v>0</v>
      </c>
      <c r="F24" s="208">
        <f t="shared" si="0"/>
        <v>7790300</v>
      </c>
      <c r="G24" s="208">
        <f>SUM(COG_PARTIDA_ESPECIFICA!I120)</f>
        <v>2174771.11</v>
      </c>
      <c r="H24" s="208">
        <f>SUM(COG_PARTIDA_ESPECIFICA!J120)</f>
        <v>2156548.38</v>
      </c>
      <c r="I24" s="208">
        <f t="shared" si="1"/>
        <v>5615528.8900000006</v>
      </c>
    </row>
    <row r="25" spans="2:9" x14ac:dyDescent="0.25">
      <c r="B25" s="32"/>
      <c r="C25" s="33" t="s">
        <v>151</v>
      </c>
      <c r="D25" s="208">
        <f>SUM(COG_PARTIDA_ESPECIFICA!F124)</f>
        <v>472000</v>
      </c>
      <c r="E25" s="208">
        <f>SUM(COG_PARTIDA_ESPECIFICA!G124)</f>
        <v>0</v>
      </c>
      <c r="F25" s="208">
        <f t="shared" si="0"/>
        <v>472000</v>
      </c>
      <c r="G25" s="208">
        <f>SUM(COG_PARTIDA_ESPECIFICA!I124)</f>
        <v>9376</v>
      </c>
      <c r="H25" s="208">
        <f>SUM(COG_PARTIDA_ESPECIFICA!J124)</f>
        <v>9376</v>
      </c>
      <c r="I25" s="208">
        <f t="shared" si="1"/>
        <v>462624</v>
      </c>
    </row>
    <row r="26" spans="2:9" x14ac:dyDescent="0.25">
      <c r="B26" s="32"/>
      <c r="C26" s="33" t="s">
        <v>152</v>
      </c>
      <c r="D26" s="209">
        <v>0</v>
      </c>
      <c r="E26" s="209">
        <v>0</v>
      </c>
      <c r="F26" s="208">
        <f t="shared" si="0"/>
        <v>0</v>
      </c>
      <c r="G26" s="209">
        <v>0</v>
      </c>
      <c r="H26" s="209">
        <v>0</v>
      </c>
      <c r="I26" s="209">
        <f t="shared" si="1"/>
        <v>0</v>
      </c>
    </row>
    <row r="27" spans="2:9" x14ac:dyDescent="0.25">
      <c r="B27" s="32"/>
      <c r="C27" s="33" t="s">
        <v>153</v>
      </c>
      <c r="D27" s="208">
        <f>SUM(COG_PARTIDA_ESPECIFICA!F132)</f>
        <v>2005869</v>
      </c>
      <c r="E27" s="208">
        <f>SUM(COG_PARTIDA_ESPECIFICA!G132)</f>
        <v>0</v>
      </c>
      <c r="F27" s="208">
        <f t="shared" si="0"/>
        <v>2005869</v>
      </c>
      <c r="G27" s="208">
        <f>SUM(COG_PARTIDA_ESPECIFICA!I132)</f>
        <v>248711.94</v>
      </c>
      <c r="H27" s="208">
        <f>SUM(COG_PARTIDA_ESPECIFICA!J132)</f>
        <v>245385.54</v>
      </c>
      <c r="I27" s="208">
        <f t="shared" si="1"/>
        <v>1757157.06</v>
      </c>
    </row>
    <row r="28" spans="2:9" x14ac:dyDescent="0.25">
      <c r="B28" s="363" t="s">
        <v>78</v>
      </c>
      <c r="C28" s="364"/>
      <c r="D28" s="207">
        <f>SUM(D29:D37)</f>
        <v>56423602</v>
      </c>
      <c r="E28" s="207">
        <f>SUM(E29:E37)</f>
        <v>0</v>
      </c>
      <c r="F28" s="207">
        <f t="shared" si="0"/>
        <v>56423602</v>
      </c>
      <c r="G28" s="207">
        <f>SUM(G29:G37)</f>
        <v>8897301.6900000013</v>
      </c>
      <c r="H28" s="207">
        <f>SUM(H29:H37)</f>
        <v>8591079.6099999994</v>
      </c>
      <c r="I28" s="207">
        <f t="shared" si="1"/>
        <v>47526300.310000002</v>
      </c>
    </row>
    <row r="29" spans="2:9" x14ac:dyDescent="0.25">
      <c r="B29" s="32"/>
      <c r="C29" s="33" t="s">
        <v>154</v>
      </c>
      <c r="D29" s="208">
        <f>SUM(COG_PARTIDA_ESPECIFICA!F149)</f>
        <v>17826840</v>
      </c>
      <c r="E29" s="208">
        <f>SUM(COG_PARTIDA_ESPECIFICA!G149)</f>
        <v>0</v>
      </c>
      <c r="F29" s="208">
        <f t="shared" si="0"/>
        <v>17826840</v>
      </c>
      <c r="G29" s="208">
        <f>SUM(COG_PARTIDA_ESPECIFICA!I149)</f>
        <v>2270415.69</v>
      </c>
      <c r="H29" s="208">
        <f>SUM(COG_PARTIDA_ESPECIFICA!J149)</f>
        <v>2171110.56</v>
      </c>
      <c r="I29" s="208">
        <f t="shared" si="1"/>
        <v>15556424.310000001</v>
      </c>
    </row>
    <row r="30" spans="2:9" x14ac:dyDescent="0.25">
      <c r="B30" s="32"/>
      <c r="C30" s="33" t="s">
        <v>155</v>
      </c>
      <c r="D30" s="208">
        <f>SUM(COG_PARTIDA_ESPECIFICA!F166)</f>
        <v>9725000</v>
      </c>
      <c r="E30" s="208">
        <f>SUM(COG_PARTIDA_ESPECIFICA!G166)</f>
        <v>0</v>
      </c>
      <c r="F30" s="208">
        <f t="shared" si="0"/>
        <v>9725000</v>
      </c>
      <c r="G30" s="208">
        <f>SUM(COG_PARTIDA_ESPECIFICA!I166)</f>
        <v>2373124.9400000004</v>
      </c>
      <c r="H30" s="208">
        <f>SUM(COG_PARTIDA_ESPECIFICA!J166)</f>
        <v>2373124.9400000004</v>
      </c>
      <c r="I30" s="208">
        <f t="shared" si="1"/>
        <v>7351875.0599999996</v>
      </c>
    </row>
    <row r="31" spans="2:9" x14ac:dyDescent="0.25">
      <c r="B31" s="32"/>
      <c r="C31" s="33" t="s">
        <v>156</v>
      </c>
      <c r="D31" s="208">
        <f>SUM(COG_PARTIDA_ESPECIFICA!F177)</f>
        <v>11034900</v>
      </c>
      <c r="E31" s="208">
        <f>SUM(COG_PARTIDA_ESPECIFICA!G177)</f>
        <v>0</v>
      </c>
      <c r="F31" s="208">
        <f t="shared" si="0"/>
        <v>11034900</v>
      </c>
      <c r="G31" s="208">
        <f>SUM(COG_PARTIDA_ESPECIFICA!I177)</f>
        <v>1133305.32</v>
      </c>
      <c r="H31" s="208">
        <f>SUM(COG_PARTIDA_ESPECIFICA!J177)</f>
        <v>1125050.6000000001</v>
      </c>
      <c r="I31" s="208">
        <f t="shared" si="1"/>
        <v>9901594.6799999997</v>
      </c>
    </row>
    <row r="32" spans="2:9" x14ac:dyDescent="0.25">
      <c r="B32" s="32"/>
      <c r="C32" s="33" t="s">
        <v>157</v>
      </c>
      <c r="D32" s="208">
        <f>SUM(COG_PARTIDA_ESPECIFICA!F192)</f>
        <v>1020000</v>
      </c>
      <c r="E32" s="208">
        <f>SUM(COG_PARTIDA_ESPECIFICA!G192)</f>
        <v>0</v>
      </c>
      <c r="F32" s="208">
        <f t="shared" si="0"/>
        <v>1020000</v>
      </c>
      <c r="G32" s="208">
        <f>SUM(COG_PARTIDA_ESPECIFICA!I192)</f>
        <v>739588.15999999992</v>
      </c>
      <c r="H32" s="208">
        <f>SUM(COG_PARTIDA_ESPECIFICA!J192)</f>
        <v>653253.35</v>
      </c>
      <c r="I32" s="208">
        <f t="shared" si="1"/>
        <v>280411.84000000008</v>
      </c>
    </row>
    <row r="33" spans="2:9" x14ac:dyDescent="0.25">
      <c r="B33" s="32"/>
      <c r="C33" s="33" t="s">
        <v>158</v>
      </c>
      <c r="D33" s="208">
        <f>SUM(COG_PARTIDA_ESPECIFICA!F202)</f>
        <v>14768369</v>
      </c>
      <c r="E33" s="208">
        <f>SUM(COG_PARTIDA_ESPECIFICA!G202)</f>
        <v>0</v>
      </c>
      <c r="F33" s="208">
        <f t="shared" si="0"/>
        <v>14768369</v>
      </c>
      <c r="G33" s="208">
        <f>SUM(COG_PARTIDA_ESPECIFICA!I202)</f>
        <v>1572136.21</v>
      </c>
      <c r="H33" s="208">
        <f>SUM(COG_PARTIDA_ESPECIFICA!J202)</f>
        <v>1507821.79</v>
      </c>
      <c r="I33" s="208">
        <f t="shared" si="1"/>
        <v>13196232.789999999</v>
      </c>
    </row>
    <row r="34" spans="2:9" x14ac:dyDescent="0.25">
      <c r="B34" s="32"/>
      <c r="C34" s="33" t="s">
        <v>159</v>
      </c>
      <c r="D34" s="208">
        <f>SUM(COG_PARTIDA_ESPECIFICA!F225)</f>
        <v>0</v>
      </c>
      <c r="E34" s="208">
        <f>SUM(COG_PARTIDA_ESPECIFICA!G225)</f>
        <v>0</v>
      </c>
      <c r="F34" s="208">
        <f t="shared" si="0"/>
        <v>0</v>
      </c>
      <c r="G34" s="208">
        <f>SUM(COG_PARTIDA_ESPECIFICA!I225)</f>
        <v>0</v>
      </c>
      <c r="H34" s="208">
        <f>SUM(COG_PARTIDA_ESPECIFICA!J225)</f>
        <v>0</v>
      </c>
      <c r="I34" s="208">
        <f t="shared" si="1"/>
        <v>0</v>
      </c>
    </row>
    <row r="35" spans="2:9" x14ac:dyDescent="0.25">
      <c r="B35" s="32"/>
      <c r="C35" s="33" t="s">
        <v>160</v>
      </c>
      <c r="D35" s="208">
        <f>SUM(COG_PARTIDA_ESPECIFICA!F228)</f>
        <v>1218493</v>
      </c>
      <c r="E35" s="208">
        <f>SUM(COG_PARTIDA_ESPECIFICA!G228)</f>
        <v>0</v>
      </c>
      <c r="F35" s="208">
        <f t="shared" si="0"/>
        <v>1218493</v>
      </c>
      <c r="G35" s="208">
        <f>SUM(COG_PARTIDA_ESPECIFICA!I228)</f>
        <v>581244.24</v>
      </c>
      <c r="H35" s="208">
        <f>SUM(COG_PARTIDA_ESPECIFICA!J228)</f>
        <v>581244.24</v>
      </c>
      <c r="I35" s="208">
        <f t="shared" si="1"/>
        <v>637248.76</v>
      </c>
    </row>
    <row r="36" spans="2:9" x14ac:dyDescent="0.25">
      <c r="B36" s="32"/>
      <c r="C36" s="33" t="s">
        <v>161</v>
      </c>
      <c r="D36" s="208">
        <f>SUM(COG_PARTIDA_ESPECIFICA!F245)</f>
        <v>820000</v>
      </c>
      <c r="E36" s="208">
        <f>SUM(COG_PARTIDA_ESPECIFICA!G245)</f>
        <v>0</v>
      </c>
      <c r="F36" s="208">
        <f t="shared" si="0"/>
        <v>820000</v>
      </c>
      <c r="G36" s="208">
        <f>SUM(COG_PARTIDA_ESPECIFICA!I245)</f>
        <v>227487.13</v>
      </c>
      <c r="H36" s="208">
        <f>SUM(COG_PARTIDA_ESPECIFICA!J245)</f>
        <v>179474.13</v>
      </c>
      <c r="I36" s="208">
        <f t="shared" si="1"/>
        <v>592512.87</v>
      </c>
    </row>
    <row r="37" spans="2:9" x14ac:dyDescent="0.25">
      <c r="B37" s="32"/>
      <c r="C37" s="33" t="s">
        <v>162</v>
      </c>
      <c r="D37" s="208">
        <f>SUM(COG_PARTIDA_ESPECIFICA!F251)</f>
        <v>10000</v>
      </c>
      <c r="E37" s="208">
        <f>SUM(COG_PARTIDA_ESPECIFICA!G251)</f>
        <v>0</v>
      </c>
      <c r="F37" s="208">
        <f t="shared" si="0"/>
        <v>10000</v>
      </c>
      <c r="G37" s="208">
        <f>SUM(COG_PARTIDA_ESPECIFICA!I251)</f>
        <v>0</v>
      </c>
      <c r="H37" s="208">
        <f>SUM(COG_PARTIDA_ESPECIFICA!J251)</f>
        <v>0</v>
      </c>
      <c r="I37" s="208">
        <f t="shared" si="1"/>
        <v>10000</v>
      </c>
    </row>
    <row r="38" spans="2:9" x14ac:dyDescent="0.25">
      <c r="B38" s="363" t="s">
        <v>117</v>
      </c>
      <c r="C38" s="364"/>
      <c r="D38" s="207">
        <f>SUM(D39:D47)</f>
        <v>60000</v>
      </c>
      <c r="E38" s="210">
        <f>SUM(E39:E47)</f>
        <v>0</v>
      </c>
      <c r="F38" s="207">
        <f t="shared" si="0"/>
        <v>60000</v>
      </c>
      <c r="G38" s="207">
        <f>SUM(G39:G47)</f>
        <v>0</v>
      </c>
      <c r="H38" s="207">
        <f>SUM(H39:H47)</f>
        <v>0</v>
      </c>
      <c r="I38" s="207">
        <f t="shared" si="1"/>
        <v>60000</v>
      </c>
    </row>
    <row r="39" spans="2:9" x14ac:dyDescent="0.25">
      <c r="B39" s="32"/>
      <c r="C39" s="33" t="s">
        <v>80</v>
      </c>
      <c r="D39" s="209">
        <v>0</v>
      </c>
      <c r="E39" s="209">
        <v>0</v>
      </c>
      <c r="F39" s="208">
        <f t="shared" si="0"/>
        <v>0</v>
      </c>
      <c r="G39" s="209">
        <v>0</v>
      </c>
      <c r="H39" s="209">
        <v>0</v>
      </c>
      <c r="I39" s="209">
        <f t="shared" si="1"/>
        <v>0</v>
      </c>
    </row>
    <row r="40" spans="2:9" x14ac:dyDescent="0.25">
      <c r="B40" s="32"/>
      <c r="C40" s="33" t="s">
        <v>81</v>
      </c>
      <c r="D40" s="209">
        <v>0</v>
      </c>
      <c r="E40" s="209">
        <v>0</v>
      </c>
      <c r="F40" s="208">
        <f t="shared" si="0"/>
        <v>0</v>
      </c>
      <c r="G40" s="209">
        <v>0</v>
      </c>
      <c r="H40" s="209">
        <v>0</v>
      </c>
      <c r="I40" s="209">
        <f t="shared" si="1"/>
        <v>0</v>
      </c>
    </row>
    <row r="41" spans="2:9" x14ac:dyDescent="0.25">
      <c r="B41" s="32"/>
      <c r="C41" s="33" t="s">
        <v>82</v>
      </c>
      <c r="D41" s="209">
        <v>0</v>
      </c>
      <c r="E41" s="209">
        <v>0</v>
      </c>
      <c r="F41" s="208">
        <f t="shared" si="0"/>
        <v>0</v>
      </c>
      <c r="G41" s="209">
        <v>0</v>
      </c>
      <c r="H41" s="209">
        <v>0</v>
      </c>
      <c r="I41" s="209">
        <f t="shared" si="1"/>
        <v>0</v>
      </c>
    </row>
    <row r="42" spans="2:9" x14ac:dyDescent="0.25">
      <c r="B42" s="32"/>
      <c r="C42" s="33" t="s">
        <v>83</v>
      </c>
      <c r="D42" s="208">
        <f>SUM(COG_PARTIDA_ESPECIFICA!F258)</f>
        <v>60000</v>
      </c>
      <c r="E42" s="208">
        <f>SUM(COG_PARTIDA_ESPECIFICA!G258)</f>
        <v>0</v>
      </c>
      <c r="F42" s="208">
        <f t="shared" si="0"/>
        <v>60000</v>
      </c>
      <c r="G42" s="208">
        <f>SUM(COG_PARTIDA_ESPECIFICA!I258)</f>
        <v>0</v>
      </c>
      <c r="H42" s="208">
        <f>SUM(COG_PARTIDA_ESPECIFICA!J258)</f>
        <v>0</v>
      </c>
      <c r="I42" s="209">
        <f t="shared" si="1"/>
        <v>60000</v>
      </c>
    </row>
    <row r="43" spans="2:9" x14ac:dyDescent="0.25">
      <c r="B43" s="32"/>
      <c r="C43" s="33" t="s">
        <v>84</v>
      </c>
      <c r="D43" s="209">
        <v>0</v>
      </c>
      <c r="E43" s="209">
        <v>0</v>
      </c>
      <c r="F43" s="208">
        <f t="shared" si="0"/>
        <v>0</v>
      </c>
      <c r="G43" s="209">
        <v>0</v>
      </c>
      <c r="H43" s="209">
        <v>0</v>
      </c>
      <c r="I43" s="209">
        <f t="shared" si="1"/>
        <v>0</v>
      </c>
    </row>
    <row r="44" spans="2:9" x14ac:dyDescent="0.25">
      <c r="B44" s="32"/>
      <c r="C44" s="33" t="s">
        <v>163</v>
      </c>
      <c r="D44" s="209">
        <v>0</v>
      </c>
      <c r="E44" s="209">
        <v>0</v>
      </c>
      <c r="F44" s="208">
        <f t="shared" si="0"/>
        <v>0</v>
      </c>
      <c r="G44" s="209">
        <v>0</v>
      </c>
      <c r="H44" s="209">
        <v>0</v>
      </c>
      <c r="I44" s="209">
        <f t="shared" si="1"/>
        <v>0</v>
      </c>
    </row>
    <row r="45" spans="2:9" x14ac:dyDescent="0.25">
      <c r="B45" s="32"/>
      <c r="C45" s="33" t="s">
        <v>86</v>
      </c>
      <c r="D45" s="209">
        <v>0</v>
      </c>
      <c r="E45" s="209">
        <v>0</v>
      </c>
      <c r="F45" s="208">
        <f t="shared" si="0"/>
        <v>0</v>
      </c>
      <c r="G45" s="209">
        <v>0</v>
      </c>
      <c r="H45" s="209">
        <v>0</v>
      </c>
      <c r="I45" s="209">
        <f t="shared" si="1"/>
        <v>0</v>
      </c>
    </row>
    <row r="46" spans="2:9" x14ac:dyDescent="0.25">
      <c r="B46" s="32"/>
      <c r="C46" s="33" t="s">
        <v>87</v>
      </c>
      <c r="D46" s="209">
        <v>0</v>
      </c>
      <c r="E46" s="209">
        <v>0</v>
      </c>
      <c r="F46" s="208">
        <f t="shared" si="0"/>
        <v>0</v>
      </c>
      <c r="G46" s="209">
        <v>0</v>
      </c>
      <c r="H46" s="209">
        <v>0</v>
      </c>
      <c r="I46" s="209">
        <f t="shared" si="1"/>
        <v>0</v>
      </c>
    </row>
    <row r="47" spans="2:9" x14ac:dyDescent="0.25">
      <c r="B47" s="32"/>
      <c r="C47" s="33" t="s">
        <v>88</v>
      </c>
      <c r="D47" s="209">
        <v>0</v>
      </c>
      <c r="E47" s="209">
        <v>0</v>
      </c>
      <c r="F47" s="208">
        <f t="shared" si="0"/>
        <v>0</v>
      </c>
      <c r="G47" s="209">
        <v>0</v>
      </c>
      <c r="H47" s="209">
        <v>0</v>
      </c>
      <c r="I47" s="209">
        <f t="shared" si="1"/>
        <v>0</v>
      </c>
    </row>
    <row r="48" spans="2:9" x14ac:dyDescent="0.25">
      <c r="B48" s="363" t="s">
        <v>164</v>
      </c>
      <c r="C48" s="364"/>
      <c r="D48" s="207">
        <f>SUM(D49:D57)</f>
        <v>10459557</v>
      </c>
      <c r="E48" s="207">
        <f>SUM(E49:E57)</f>
        <v>0</v>
      </c>
      <c r="F48" s="207">
        <f t="shared" si="0"/>
        <v>10459557</v>
      </c>
      <c r="G48" s="207">
        <f>SUM(G49:G57)</f>
        <v>2584414.1</v>
      </c>
      <c r="H48" s="207">
        <f>SUM(H49:H57)</f>
        <v>2584414.1</v>
      </c>
      <c r="I48" s="207">
        <f t="shared" si="1"/>
        <v>7875142.9000000004</v>
      </c>
    </row>
    <row r="49" spans="2:9" x14ac:dyDescent="0.25">
      <c r="B49" s="32"/>
      <c r="C49" s="33" t="s">
        <v>165</v>
      </c>
      <c r="D49" s="208">
        <f>SUM(COG_PARTIDA_ESPECIFICA!F263)</f>
        <v>1144802</v>
      </c>
      <c r="E49" s="208">
        <f>SUM(COG_PARTIDA_ESPECIFICA!G263)</f>
        <v>0</v>
      </c>
      <c r="F49" s="208">
        <f t="shared" si="0"/>
        <v>1144802</v>
      </c>
      <c r="G49" s="208">
        <f>SUM(COG_PARTIDA_ESPECIFICA!I263)</f>
        <v>4314.1000000000004</v>
      </c>
      <c r="H49" s="208">
        <f>SUM(COG_PARTIDA_ESPECIFICA!J263)</f>
        <v>4314.1000000000004</v>
      </c>
      <c r="I49" s="208">
        <f t="shared" si="1"/>
        <v>1140487.8999999999</v>
      </c>
    </row>
    <row r="50" spans="2:9" x14ac:dyDescent="0.25">
      <c r="B50" s="32"/>
      <c r="C50" s="33" t="s">
        <v>166</v>
      </c>
      <c r="D50" s="209">
        <f>SUM(COG_PARTIDA_ESPECIFICA!F272)</f>
        <v>26187</v>
      </c>
      <c r="E50" s="209">
        <f>SUM(COG_PARTIDA_ESPECIFICA!G272)</f>
        <v>0</v>
      </c>
      <c r="F50" s="208">
        <f t="shared" si="0"/>
        <v>26187</v>
      </c>
      <c r="G50" s="209">
        <f>SUM(COG_PARTIDA_ESPECIFICA!I272)</f>
        <v>0</v>
      </c>
      <c r="H50" s="209">
        <f>SUM(COG_PARTIDA_ESPECIFICA!J272)</f>
        <v>0</v>
      </c>
      <c r="I50" s="208">
        <f t="shared" si="1"/>
        <v>26187</v>
      </c>
    </row>
    <row r="51" spans="2:9" x14ac:dyDescent="0.25">
      <c r="B51" s="32"/>
      <c r="C51" s="33" t="s">
        <v>167</v>
      </c>
      <c r="D51" s="208">
        <f>SUM(COG_PARTIDA_ESPECIFICA!F277)</f>
        <v>0</v>
      </c>
      <c r="E51" s="208">
        <f>SUM(COG_PARTIDA_ESPECIFICA!G277)</f>
        <v>0</v>
      </c>
      <c r="F51" s="208">
        <f t="shared" si="0"/>
        <v>0</v>
      </c>
      <c r="G51" s="208">
        <f>SUM(COG_PARTIDA_ESPECIFICA!I277)</f>
        <v>0</v>
      </c>
      <c r="H51" s="208">
        <f>SUM(COG_PARTIDA_ESPECIFICA!J277)</f>
        <v>0</v>
      </c>
      <c r="I51" s="209">
        <f t="shared" si="1"/>
        <v>0</v>
      </c>
    </row>
    <row r="52" spans="2:9" x14ac:dyDescent="0.25">
      <c r="B52" s="32"/>
      <c r="C52" s="33" t="s">
        <v>538</v>
      </c>
      <c r="D52" s="209">
        <f>SUM(COG_PARTIDA_ESPECIFICA!F281)</f>
        <v>7406100</v>
      </c>
      <c r="E52" s="209">
        <f>SUM(COG_PARTIDA_ESPECIFICA!G281)</f>
        <v>0</v>
      </c>
      <c r="F52" s="208">
        <f t="shared" si="0"/>
        <v>7406100</v>
      </c>
      <c r="G52" s="209">
        <f>SUM(COG_PARTIDA_ESPECIFICA!I281)</f>
        <v>2580100</v>
      </c>
      <c r="H52" s="209">
        <f>SUM(COG_PARTIDA_ESPECIFICA!J281)</f>
        <v>2580100</v>
      </c>
      <c r="I52" s="208">
        <f t="shared" si="1"/>
        <v>4826000</v>
      </c>
    </row>
    <row r="53" spans="2:9" x14ac:dyDescent="0.25">
      <c r="B53" s="32"/>
      <c r="C53" s="33" t="s">
        <v>168</v>
      </c>
      <c r="D53" s="209">
        <v>0</v>
      </c>
      <c r="E53" s="209">
        <v>0</v>
      </c>
      <c r="F53" s="208">
        <f t="shared" si="0"/>
        <v>0</v>
      </c>
      <c r="G53" s="209">
        <v>0</v>
      </c>
      <c r="H53" s="209">
        <v>0</v>
      </c>
      <c r="I53" s="209">
        <f t="shared" si="1"/>
        <v>0</v>
      </c>
    </row>
    <row r="54" spans="2:9" x14ac:dyDescent="0.25">
      <c r="B54" s="32"/>
      <c r="C54" s="33" t="s">
        <v>169</v>
      </c>
      <c r="D54" s="208">
        <f>SUM(COG_PARTIDA_ESPECIFICA!F284)</f>
        <v>1882468</v>
      </c>
      <c r="E54" s="208">
        <f>SUM(COG_PARTIDA_ESPECIFICA!G284)</f>
        <v>0</v>
      </c>
      <c r="F54" s="208">
        <f t="shared" si="0"/>
        <v>1882468</v>
      </c>
      <c r="G54" s="208">
        <f>SUM(COG_PARTIDA_ESPECIFICA!I284)</f>
        <v>0</v>
      </c>
      <c r="H54" s="208">
        <f>SUM(COG_PARTIDA_ESPECIFICA!J284)</f>
        <v>0</v>
      </c>
      <c r="I54" s="208">
        <f t="shared" si="1"/>
        <v>1882468</v>
      </c>
    </row>
    <row r="55" spans="2:9" x14ac:dyDescent="0.25">
      <c r="B55" s="32"/>
      <c r="C55" s="33" t="s">
        <v>170</v>
      </c>
      <c r="D55" s="209">
        <v>0</v>
      </c>
      <c r="E55" s="209">
        <v>0</v>
      </c>
      <c r="F55" s="208">
        <f t="shared" si="0"/>
        <v>0</v>
      </c>
      <c r="G55" s="209">
        <v>0</v>
      </c>
      <c r="H55" s="209">
        <v>0</v>
      </c>
      <c r="I55" s="209">
        <f t="shared" si="1"/>
        <v>0</v>
      </c>
    </row>
    <row r="56" spans="2:9" x14ac:dyDescent="0.25">
      <c r="B56" s="32"/>
      <c r="C56" s="33" t="s">
        <v>171</v>
      </c>
      <c r="D56" s="209">
        <v>0</v>
      </c>
      <c r="E56" s="209">
        <v>0</v>
      </c>
      <c r="F56" s="208">
        <f t="shared" si="0"/>
        <v>0</v>
      </c>
      <c r="G56" s="209">
        <v>0</v>
      </c>
      <c r="H56" s="209">
        <v>0</v>
      </c>
      <c r="I56" s="209">
        <f t="shared" si="1"/>
        <v>0</v>
      </c>
    </row>
    <row r="57" spans="2:9" x14ac:dyDescent="0.25">
      <c r="B57" s="32"/>
      <c r="C57" s="33" t="s">
        <v>35</v>
      </c>
      <c r="D57" s="209">
        <v>0</v>
      </c>
      <c r="E57" s="209">
        <v>0</v>
      </c>
      <c r="F57" s="208">
        <f t="shared" si="0"/>
        <v>0</v>
      </c>
      <c r="G57" s="209">
        <v>0</v>
      </c>
      <c r="H57" s="209">
        <v>0</v>
      </c>
      <c r="I57" s="209">
        <f t="shared" si="1"/>
        <v>0</v>
      </c>
    </row>
    <row r="58" spans="2:9" x14ac:dyDescent="0.25">
      <c r="B58" s="363" t="s">
        <v>96</v>
      </c>
      <c r="C58" s="364"/>
      <c r="D58" s="207">
        <f>SUM(D59:D61)</f>
        <v>3200000</v>
      </c>
      <c r="E58" s="207">
        <f>SUM(E59:E61)</f>
        <v>0</v>
      </c>
      <c r="F58" s="207">
        <f t="shared" si="0"/>
        <v>3200000</v>
      </c>
      <c r="G58" s="207">
        <f>SUM(G59:G61)</f>
        <v>0</v>
      </c>
      <c r="H58" s="207">
        <f>SUM(H59:H61)</f>
        <v>0</v>
      </c>
      <c r="I58" s="207">
        <f t="shared" si="1"/>
        <v>3200000</v>
      </c>
    </row>
    <row r="59" spans="2:9" x14ac:dyDescent="0.25">
      <c r="B59" s="32"/>
      <c r="C59" s="33" t="s">
        <v>172</v>
      </c>
      <c r="D59" s="209">
        <v>0</v>
      </c>
      <c r="E59" s="209">
        <v>0</v>
      </c>
      <c r="F59" s="208">
        <f t="shared" si="0"/>
        <v>0</v>
      </c>
      <c r="G59" s="209">
        <v>0</v>
      </c>
      <c r="H59" s="209">
        <v>0</v>
      </c>
      <c r="I59" s="208">
        <f t="shared" si="1"/>
        <v>0</v>
      </c>
    </row>
    <row r="60" spans="2:9" x14ac:dyDescent="0.25">
      <c r="B60" s="32"/>
      <c r="C60" s="33" t="s">
        <v>173</v>
      </c>
      <c r="D60" s="209">
        <f>SUM(COG_PARTIDA_ESPECIFICA!F297)</f>
        <v>3200000</v>
      </c>
      <c r="E60" s="209">
        <f>SUM(COG_PARTIDA_ESPECIFICA!G297)</f>
        <v>0</v>
      </c>
      <c r="F60" s="208">
        <f t="shared" si="0"/>
        <v>3200000</v>
      </c>
      <c r="G60" s="209">
        <f>SUM(COG_PARTIDA_ESPECIFICA!I297)</f>
        <v>0</v>
      </c>
      <c r="H60" s="209">
        <f>SUM(COG_PARTIDA_ESPECIFICA!J297)</f>
        <v>0</v>
      </c>
      <c r="I60" s="208">
        <f t="shared" si="1"/>
        <v>3200000</v>
      </c>
    </row>
    <row r="61" spans="2:9" x14ac:dyDescent="0.25">
      <c r="B61" s="32"/>
      <c r="C61" s="33" t="s">
        <v>174</v>
      </c>
      <c r="D61" s="209">
        <v>0</v>
      </c>
      <c r="E61" s="209">
        <v>0</v>
      </c>
      <c r="F61" s="208">
        <f t="shared" si="0"/>
        <v>0</v>
      </c>
      <c r="G61" s="209">
        <v>0</v>
      </c>
      <c r="H61" s="209">
        <v>0</v>
      </c>
      <c r="I61" s="209">
        <f t="shared" si="1"/>
        <v>0</v>
      </c>
    </row>
    <row r="62" spans="2:9" x14ac:dyDescent="0.25">
      <c r="B62" s="363" t="s">
        <v>175</v>
      </c>
      <c r="C62" s="364"/>
      <c r="D62" s="207">
        <f>SUM(D63:D69)</f>
        <v>7000000</v>
      </c>
      <c r="E62" s="207">
        <f>SUM(E63:E69)</f>
        <v>0</v>
      </c>
      <c r="F62" s="207">
        <f t="shared" si="0"/>
        <v>7000000</v>
      </c>
      <c r="G62" s="207">
        <f>SUM(G63:G69)</f>
        <v>5000000</v>
      </c>
      <c r="H62" s="207">
        <f>SUM(H63:H69)</f>
        <v>5000000</v>
      </c>
      <c r="I62" s="207">
        <f t="shared" si="1"/>
        <v>2000000</v>
      </c>
    </row>
    <row r="63" spans="2:9" x14ac:dyDescent="0.25">
      <c r="B63" s="32"/>
      <c r="C63" s="33" t="s">
        <v>176</v>
      </c>
      <c r="D63" s="209">
        <v>0</v>
      </c>
      <c r="E63" s="209">
        <v>0</v>
      </c>
      <c r="F63" s="208">
        <f t="shared" si="0"/>
        <v>0</v>
      </c>
      <c r="G63" s="209">
        <v>0</v>
      </c>
      <c r="H63" s="209">
        <v>0</v>
      </c>
      <c r="I63" s="209">
        <f t="shared" si="1"/>
        <v>0</v>
      </c>
    </row>
    <row r="64" spans="2:9" x14ac:dyDescent="0.25">
      <c r="B64" s="32"/>
      <c r="C64" s="33" t="s">
        <v>177</v>
      </c>
      <c r="D64" s="209">
        <v>0</v>
      </c>
      <c r="E64" s="209">
        <v>0</v>
      </c>
      <c r="F64" s="208">
        <f t="shared" si="0"/>
        <v>0</v>
      </c>
      <c r="G64" s="209">
        <v>0</v>
      </c>
      <c r="H64" s="209">
        <v>0</v>
      </c>
      <c r="I64" s="209">
        <f t="shared" si="1"/>
        <v>0</v>
      </c>
    </row>
    <row r="65" spans="2:9" x14ac:dyDescent="0.25">
      <c r="B65" s="32"/>
      <c r="C65" s="33" t="s">
        <v>178</v>
      </c>
      <c r="D65" s="209">
        <v>0</v>
      </c>
      <c r="E65" s="209">
        <v>0</v>
      </c>
      <c r="F65" s="208">
        <f t="shared" si="0"/>
        <v>0</v>
      </c>
      <c r="G65" s="209">
        <v>0</v>
      </c>
      <c r="H65" s="209">
        <v>0</v>
      </c>
      <c r="I65" s="209">
        <f t="shared" si="1"/>
        <v>0</v>
      </c>
    </row>
    <row r="66" spans="2:9" x14ac:dyDescent="0.25">
      <c r="B66" s="32"/>
      <c r="C66" s="33" t="s">
        <v>179</v>
      </c>
      <c r="D66" s="209">
        <v>0</v>
      </c>
      <c r="E66" s="209">
        <v>0</v>
      </c>
      <c r="F66" s="208">
        <f t="shared" si="0"/>
        <v>0</v>
      </c>
      <c r="G66" s="209">
        <v>0</v>
      </c>
      <c r="H66" s="209">
        <v>0</v>
      </c>
      <c r="I66" s="209">
        <f t="shared" si="1"/>
        <v>0</v>
      </c>
    </row>
    <row r="67" spans="2:9" x14ac:dyDescent="0.25">
      <c r="B67" s="32"/>
      <c r="C67" s="33" t="s">
        <v>180</v>
      </c>
      <c r="D67" s="209">
        <f>SUM(COG_PARTIDA_ESPECIFICA!F302)</f>
        <v>7000000</v>
      </c>
      <c r="E67" s="209">
        <f>SUM(COG_PARTIDA_ESPECIFICA!G304)</f>
        <v>0</v>
      </c>
      <c r="F67" s="208">
        <f t="shared" si="0"/>
        <v>7000000</v>
      </c>
      <c r="G67" s="209">
        <f>SUM(COG_PARTIDA_ESPECIFICA!I302)</f>
        <v>5000000</v>
      </c>
      <c r="H67" s="209">
        <f>SUM(COG_PARTIDA_ESPECIFICA!J302)</f>
        <v>5000000</v>
      </c>
      <c r="I67" s="209">
        <f t="shared" si="1"/>
        <v>2000000</v>
      </c>
    </row>
    <row r="68" spans="2:9" x14ac:dyDescent="0.25">
      <c r="B68" s="32"/>
      <c r="C68" s="33" t="s">
        <v>181</v>
      </c>
      <c r="D68" s="209">
        <v>0</v>
      </c>
      <c r="E68" s="209">
        <v>0</v>
      </c>
      <c r="F68" s="208">
        <f t="shared" si="0"/>
        <v>0</v>
      </c>
      <c r="G68" s="209">
        <v>0</v>
      </c>
      <c r="H68" s="209">
        <v>0</v>
      </c>
      <c r="I68" s="209">
        <f t="shared" si="1"/>
        <v>0</v>
      </c>
    </row>
    <row r="69" spans="2:9" x14ac:dyDescent="0.25">
      <c r="B69" s="32"/>
      <c r="C69" s="33" t="s">
        <v>182</v>
      </c>
      <c r="D69" s="208">
        <v>0</v>
      </c>
      <c r="E69" s="208">
        <v>0</v>
      </c>
      <c r="F69" s="208">
        <f t="shared" si="0"/>
        <v>0</v>
      </c>
      <c r="G69" s="208">
        <v>0</v>
      </c>
      <c r="H69" s="208">
        <v>0</v>
      </c>
      <c r="I69" s="208">
        <f t="shared" si="1"/>
        <v>0</v>
      </c>
    </row>
    <row r="70" spans="2:9" x14ac:dyDescent="0.25">
      <c r="B70" s="365" t="s">
        <v>85</v>
      </c>
      <c r="C70" s="366"/>
      <c r="D70" s="210">
        <f>SUM(D71:D73)</f>
        <v>0</v>
      </c>
      <c r="E70" s="210">
        <f>SUM(E71:E73)</f>
        <v>0</v>
      </c>
      <c r="F70" s="208">
        <f t="shared" si="0"/>
        <v>0</v>
      </c>
      <c r="G70" s="210">
        <f>SUM(G71:G73)</f>
        <v>0</v>
      </c>
      <c r="H70" s="210">
        <f>SUM(H71:H73)</f>
        <v>0</v>
      </c>
      <c r="I70" s="210">
        <f t="shared" si="1"/>
        <v>0</v>
      </c>
    </row>
    <row r="71" spans="2:9" x14ac:dyDescent="0.25">
      <c r="B71" s="32"/>
      <c r="C71" s="33" t="s">
        <v>89</v>
      </c>
      <c r="D71" s="209">
        <v>0</v>
      </c>
      <c r="E71" s="209">
        <v>0</v>
      </c>
      <c r="F71" s="208">
        <f t="shared" si="0"/>
        <v>0</v>
      </c>
      <c r="G71" s="209">
        <v>0</v>
      </c>
      <c r="H71" s="209">
        <v>0</v>
      </c>
      <c r="I71" s="209">
        <f t="shared" si="1"/>
        <v>0</v>
      </c>
    </row>
    <row r="72" spans="2:9" x14ac:dyDescent="0.25">
      <c r="B72" s="32"/>
      <c r="C72" s="33" t="s">
        <v>48</v>
      </c>
      <c r="D72" s="209">
        <v>0</v>
      </c>
      <c r="E72" s="209">
        <v>0</v>
      </c>
      <c r="F72" s="208">
        <f t="shared" si="0"/>
        <v>0</v>
      </c>
      <c r="G72" s="209">
        <v>0</v>
      </c>
      <c r="H72" s="209">
        <v>0</v>
      </c>
      <c r="I72" s="209">
        <f t="shared" si="1"/>
        <v>0</v>
      </c>
    </row>
    <row r="73" spans="2:9" x14ac:dyDescent="0.25">
      <c r="B73" s="32"/>
      <c r="C73" s="33" t="s">
        <v>90</v>
      </c>
      <c r="D73" s="209">
        <v>0</v>
      </c>
      <c r="E73" s="209">
        <v>0</v>
      </c>
      <c r="F73" s="208">
        <v>0</v>
      </c>
      <c r="G73" s="209">
        <v>0</v>
      </c>
      <c r="H73" s="209">
        <v>0</v>
      </c>
      <c r="I73" s="209">
        <f t="shared" si="1"/>
        <v>0</v>
      </c>
    </row>
    <row r="74" spans="2:9" x14ac:dyDescent="0.25">
      <c r="B74" s="363" t="s">
        <v>183</v>
      </c>
      <c r="C74" s="364"/>
      <c r="D74" s="210">
        <f>SUM(D75:D81)</f>
        <v>0</v>
      </c>
      <c r="E74" s="210">
        <f>SUM(E75:E81)</f>
        <v>0</v>
      </c>
      <c r="F74" s="210">
        <f t="shared" si="0"/>
        <v>0</v>
      </c>
      <c r="G74" s="210">
        <f>SUM(G75:G81)</f>
        <v>0</v>
      </c>
      <c r="H74" s="210">
        <f>SUM(H75:H81)</f>
        <v>0</v>
      </c>
      <c r="I74" s="210">
        <f t="shared" si="1"/>
        <v>0</v>
      </c>
    </row>
    <row r="75" spans="2:9" x14ac:dyDescent="0.25">
      <c r="B75" s="32"/>
      <c r="C75" s="33" t="s">
        <v>184</v>
      </c>
      <c r="D75" s="209">
        <v>0</v>
      </c>
      <c r="E75" s="209">
        <v>0</v>
      </c>
      <c r="F75" s="208">
        <f t="shared" si="0"/>
        <v>0</v>
      </c>
      <c r="G75" s="209">
        <v>0</v>
      </c>
      <c r="H75" s="209">
        <v>0</v>
      </c>
      <c r="I75" s="209">
        <f t="shared" ref="I75:I81" si="2">+F75-G75</f>
        <v>0</v>
      </c>
    </row>
    <row r="76" spans="2:9" x14ac:dyDescent="0.25">
      <c r="B76" s="32"/>
      <c r="C76" s="33" t="s">
        <v>91</v>
      </c>
      <c r="D76" s="209">
        <v>0</v>
      </c>
      <c r="E76" s="209">
        <v>0</v>
      </c>
      <c r="F76" s="208">
        <f t="shared" ref="F76:F81" si="3">+D76+E76</f>
        <v>0</v>
      </c>
      <c r="G76" s="209">
        <v>0</v>
      </c>
      <c r="H76" s="209">
        <v>0</v>
      </c>
      <c r="I76" s="209">
        <f t="shared" si="2"/>
        <v>0</v>
      </c>
    </row>
    <row r="77" spans="2:9" x14ac:dyDescent="0.25">
      <c r="B77" s="32"/>
      <c r="C77" s="33" t="s">
        <v>92</v>
      </c>
      <c r="D77" s="209">
        <v>0</v>
      </c>
      <c r="E77" s="209">
        <v>0</v>
      </c>
      <c r="F77" s="208">
        <f t="shared" si="3"/>
        <v>0</v>
      </c>
      <c r="G77" s="209">
        <v>0</v>
      </c>
      <c r="H77" s="209">
        <v>0</v>
      </c>
      <c r="I77" s="209">
        <f t="shared" si="2"/>
        <v>0</v>
      </c>
    </row>
    <row r="78" spans="2:9" x14ac:dyDescent="0.25">
      <c r="B78" s="32"/>
      <c r="C78" s="33" t="s">
        <v>93</v>
      </c>
      <c r="D78" s="209">
        <v>0</v>
      </c>
      <c r="E78" s="209">
        <v>0</v>
      </c>
      <c r="F78" s="208">
        <f t="shared" si="3"/>
        <v>0</v>
      </c>
      <c r="G78" s="209">
        <v>0</v>
      </c>
      <c r="H78" s="209">
        <v>0</v>
      </c>
      <c r="I78" s="209">
        <f t="shared" si="2"/>
        <v>0</v>
      </c>
    </row>
    <row r="79" spans="2:9" x14ac:dyDescent="0.25">
      <c r="B79" s="32"/>
      <c r="C79" s="33" t="s">
        <v>94</v>
      </c>
      <c r="D79" s="209">
        <v>0</v>
      </c>
      <c r="E79" s="209">
        <v>0</v>
      </c>
      <c r="F79" s="208">
        <f t="shared" si="3"/>
        <v>0</v>
      </c>
      <c r="G79" s="209">
        <v>0</v>
      </c>
      <c r="H79" s="209">
        <v>0</v>
      </c>
      <c r="I79" s="209">
        <f t="shared" si="2"/>
        <v>0</v>
      </c>
    </row>
    <row r="80" spans="2:9" x14ac:dyDescent="0.25">
      <c r="B80" s="32"/>
      <c r="C80" s="33" t="s">
        <v>95</v>
      </c>
      <c r="D80" s="209">
        <v>0</v>
      </c>
      <c r="E80" s="209">
        <v>0</v>
      </c>
      <c r="F80" s="208">
        <f t="shared" si="3"/>
        <v>0</v>
      </c>
      <c r="G80" s="209">
        <v>0</v>
      </c>
      <c r="H80" s="209">
        <v>0</v>
      </c>
      <c r="I80" s="209">
        <f t="shared" si="2"/>
        <v>0</v>
      </c>
    </row>
    <row r="81" spans="1:10" x14ac:dyDescent="0.25">
      <c r="B81" s="32"/>
      <c r="C81" s="33" t="s">
        <v>185</v>
      </c>
      <c r="D81" s="209">
        <v>0</v>
      </c>
      <c r="E81" s="209">
        <v>0</v>
      </c>
      <c r="F81" s="208">
        <f t="shared" si="3"/>
        <v>0</v>
      </c>
      <c r="G81" s="209">
        <v>0</v>
      </c>
      <c r="H81" s="209">
        <v>0</v>
      </c>
      <c r="I81" s="209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11">
        <f t="shared" ref="D82:I82" si="4">+D10+D18+D28+D38+D48+D58+D62+D70+D74</f>
        <v>1184806100</v>
      </c>
      <c r="E82" s="211">
        <f t="shared" si="4"/>
        <v>0</v>
      </c>
      <c r="F82" s="211">
        <f t="shared" si="4"/>
        <v>1184806100</v>
      </c>
      <c r="G82" s="211">
        <f t="shared" si="4"/>
        <v>263035384.89000002</v>
      </c>
      <c r="H82" s="211">
        <f t="shared" si="4"/>
        <v>262036860.67999998</v>
      </c>
      <c r="I82" s="211">
        <f t="shared" si="4"/>
        <v>921770715.11000001</v>
      </c>
      <c r="J82" s="21"/>
    </row>
    <row r="83" spans="1:10" x14ac:dyDescent="0.25">
      <c r="D83" s="144"/>
      <c r="E83" s="144"/>
      <c r="F83" s="144"/>
      <c r="G83" s="144"/>
      <c r="H83" s="144"/>
      <c r="I83" s="144"/>
    </row>
    <row r="84" spans="1:10" ht="15.75" x14ac:dyDescent="0.25">
      <c r="D84" s="145"/>
      <c r="E84" s="145"/>
      <c r="F84" s="145"/>
      <c r="G84" s="145"/>
      <c r="H84" s="145"/>
      <c r="I84" s="145"/>
    </row>
    <row r="85" spans="1:10" x14ac:dyDescent="0.25">
      <c r="G85" s="142"/>
    </row>
    <row r="87" spans="1:10" x14ac:dyDescent="0.25">
      <c r="C87" s="104"/>
    </row>
    <row r="88" spans="1:10" x14ac:dyDescent="0.25">
      <c r="C88" s="104"/>
      <c r="H88" s="58"/>
      <c r="I88" s="58"/>
    </row>
    <row r="89" spans="1:10" x14ac:dyDescent="0.25">
      <c r="C89" s="104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D44" sqref="D44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4"/>
      <c r="B2" s="335"/>
      <c r="C2" s="335"/>
      <c r="D2" s="335"/>
      <c r="E2" s="335"/>
      <c r="F2" s="335"/>
      <c r="G2" s="335"/>
      <c r="H2" s="335"/>
      <c r="I2" s="335"/>
    </row>
    <row r="3" spans="1:9" ht="15.75" x14ac:dyDescent="0.25">
      <c r="A3" s="164"/>
      <c r="B3" s="336" t="s">
        <v>461</v>
      </c>
      <c r="C3" s="336"/>
      <c r="D3" s="336"/>
      <c r="E3" s="336"/>
      <c r="F3" s="336"/>
      <c r="G3" s="336"/>
      <c r="H3" s="336"/>
      <c r="I3" s="336"/>
    </row>
    <row r="4" spans="1:9" x14ac:dyDescent="0.25">
      <c r="A4" s="164"/>
      <c r="B4" s="337" t="s">
        <v>123</v>
      </c>
      <c r="C4" s="337"/>
      <c r="D4" s="337"/>
      <c r="E4" s="337"/>
      <c r="F4" s="337"/>
      <c r="G4" s="337"/>
      <c r="H4" s="337"/>
      <c r="I4" s="337"/>
    </row>
    <row r="5" spans="1:9" x14ac:dyDescent="0.25">
      <c r="A5" s="164"/>
      <c r="B5" s="337" t="s">
        <v>186</v>
      </c>
      <c r="C5" s="337"/>
      <c r="D5" s="337"/>
      <c r="E5" s="337"/>
      <c r="F5" s="337"/>
      <c r="G5" s="337"/>
      <c r="H5" s="337"/>
      <c r="I5" s="337"/>
    </row>
    <row r="6" spans="1:9" x14ac:dyDescent="0.25">
      <c r="A6" s="164"/>
      <c r="B6" s="337" t="str">
        <f>+CAdmon!$A$6</f>
        <v>Del 1 de enero al 31 de marzo de 2022</v>
      </c>
      <c r="C6" s="337"/>
      <c r="D6" s="337"/>
      <c r="E6" s="337"/>
      <c r="F6" s="337"/>
      <c r="G6" s="337"/>
      <c r="H6" s="337"/>
      <c r="I6" s="337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33" t="s">
        <v>73</v>
      </c>
      <c r="C8" s="333"/>
      <c r="D8" s="334" t="s">
        <v>125</v>
      </c>
      <c r="E8" s="334"/>
      <c r="F8" s="334"/>
      <c r="G8" s="334"/>
      <c r="H8" s="334"/>
      <c r="I8" s="334" t="s">
        <v>126</v>
      </c>
    </row>
    <row r="9" spans="1:9" ht="22.5" x14ac:dyDescent="0.25">
      <c r="B9" s="333"/>
      <c r="C9" s="333"/>
      <c r="D9" s="150" t="s">
        <v>127</v>
      </c>
      <c r="E9" s="150" t="s">
        <v>128</v>
      </c>
      <c r="F9" s="150" t="s">
        <v>107</v>
      </c>
      <c r="G9" s="150" t="s">
        <v>108</v>
      </c>
      <c r="H9" s="150" t="s">
        <v>129</v>
      </c>
      <c r="I9" s="334"/>
    </row>
    <row r="10" spans="1:9" x14ac:dyDescent="0.25">
      <c r="B10" s="333"/>
      <c r="C10" s="333"/>
      <c r="D10" s="150">
        <v>1</v>
      </c>
      <c r="E10" s="150">
        <v>2</v>
      </c>
      <c r="F10" s="150" t="s">
        <v>130</v>
      </c>
      <c r="G10" s="150">
        <v>4</v>
      </c>
      <c r="H10" s="150">
        <v>5</v>
      </c>
      <c r="I10" s="150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5" customFormat="1" x14ac:dyDescent="0.25">
      <c r="A12" s="37"/>
      <c r="B12" s="367" t="s">
        <v>187</v>
      </c>
      <c r="C12" s="368"/>
      <c r="D12" s="212">
        <f t="shared" ref="D12:I12" si="0">SUM(D13:D20)</f>
        <v>1184806100</v>
      </c>
      <c r="E12" s="212">
        <f t="shared" si="0"/>
        <v>0</v>
      </c>
      <c r="F12" s="212">
        <f t="shared" si="0"/>
        <v>1184806100</v>
      </c>
      <c r="G12" s="212">
        <f t="shared" si="0"/>
        <v>263035384.89000002</v>
      </c>
      <c r="H12" s="212">
        <f t="shared" si="0"/>
        <v>262036860.67999998</v>
      </c>
      <c r="I12" s="212">
        <f t="shared" si="0"/>
        <v>921770715.11000001</v>
      </c>
    </row>
    <row r="13" spans="1:9" s="165" customFormat="1" x14ac:dyDescent="0.25">
      <c r="A13" s="37"/>
      <c r="B13" s="38"/>
      <c r="C13" s="39" t="s">
        <v>188</v>
      </c>
      <c r="D13" s="213"/>
      <c r="E13" s="213"/>
      <c r="F13" s="213">
        <f>+D13+E13</f>
        <v>0</v>
      </c>
      <c r="G13" s="213"/>
      <c r="H13" s="213"/>
      <c r="I13" s="213">
        <f>+F13-G13</f>
        <v>0</v>
      </c>
    </row>
    <row r="14" spans="1:9" s="165" customFormat="1" x14ac:dyDescent="0.25">
      <c r="A14" s="37"/>
      <c r="B14" s="38"/>
      <c r="C14" s="39" t="s">
        <v>189</v>
      </c>
      <c r="D14" s="213">
        <f>SUM(COG!D82)</f>
        <v>1184806100</v>
      </c>
      <c r="E14" s="213">
        <f>SUM(COG!E82)</f>
        <v>0</v>
      </c>
      <c r="F14" s="213">
        <f t="shared" ref="F14:F20" si="1">+D14+E14</f>
        <v>1184806100</v>
      </c>
      <c r="G14" s="213">
        <f>SUM(COG!G82)</f>
        <v>263035384.89000002</v>
      </c>
      <c r="H14" s="213">
        <f>SUM(COG!H82)</f>
        <v>262036860.67999998</v>
      </c>
      <c r="I14" s="213">
        <f t="shared" ref="I14:I20" si="2">+F14-G14</f>
        <v>921770715.11000001</v>
      </c>
    </row>
    <row r="15" spans="1:9" s="165" customFormat="1" x14ac:dyDescent="0.25">
      <c r="A15" s="37"/>
      <c r="B15" s="38"/>
      <c r="C15" s="39" t="s">
        <v>190</v>
      </c>
      <c r="D15" s="214">
        <v>0</v>
      </c>
      <c r="E15" s="214">
        <v>0</v>
      </c>
      <c r="F15" s="214">
        <f t="shared" si="1"/>
        <v>0</v>
      </c>
      <c r="G15" s="214">
        <v>0</v>
      </c>
      <c r="H15" s="214">
        <v>0</v>
      </c>
      <c r="I15" s="214">
        <f t="shared" si="2"/>
        <v>0</v>
      </c>
    </row>
    <row r="16" spans="1:9" s="165" customFormat="1" x14ac:dyDescent="0.25">
      <c r="A16" s="37"/>
      <c r="B16" s="38"/>
      <c r="C16" s="39" t="s">
        <v>191</v>
      </c>
      <c r="D16" s="214">
        <v>0</v>
      </c>
      <c r="E16" s="214">
        <v>0</v>
      </c>
      <c r="F16" s="214">
        <f t="shared" si="1"/>
        <v>0</v>
      </c>
      <c r="G16" s="214">
        <v>0</v>
      </c>
      <c r="H16" s="214">
        <v>0</v>
      </c>
      <c r="I16" s="214">
        <f t="shared" si="2"/>
        <v>0</v>
      </c>
    </row>
    <row r="17" spans="1:9" s="165" customFormat="1" x14ac:dyDescent="0.25">
      <c r="A17" s="37"/>
      <c r="B17" s="38"/>
      <c r="C17" s="39" t="s">
        <v>192</v>
      </c>
      <c r="D17" s="214">
        <v>0</v>
      </c>
      <c r="E17" s="214">
        <v>0</v>
      </c>
      <c r="F17" s="214">
        <f t="shared" si="1"/>
        <v>0</v>
      </c>
      <c r="G17" s="214">
        <v>0</v>
      </c>
      <c r="H17" s="214">
        <v>0</v>
      </c>
      <c r="I17" s="214">
        <f t="shared" si="2"/>
        <v>0</v>
      </c>
    </row>
    <row r="18" spans="1:9" s="165" customFormat="1" x14ac:dyDescent="0.25">
      <c r="A18" s="37"/>
      <c r="B18" s="38"/>
      <c r="C18" s="39" t="s">
        <v>193</v>
      </c>
      <c r="D18" s="214">
        <v>0</v>
      </c>
      <c r="E18" s="214">
        <v>0</v>
      </c>
      <c r="F18" s="214">
        <f t="shared" si="1"/>
        <v>0</v>
      </c>
      <c r="G18" s="214">
        <v>0</v>
      </c>
      <c r="H18" s="214">
        <v>0</v>
      </c>
      <c r="I18" s="214">
        <f t="shared" si="2"/>
        <v>0</v>
      </c>
    </row>
    <row r="19" spans="1:9" s="165" customFormat="1" x14ac:dyDescent="0.25">
      <c r="A19" s="37"/>
      <c r="B19" s="38"/>
      <c r="C19" s="39" t="s">
        <v>194</v>
      </c>
      <c r="D19" s="214">
        <v>0</v>
      </c>
      <c r="E19" s="214">
        <v>0</v>
      </c>
      <c r="F19" s="214">
        <f t="shared" si="1"/>
        <v>0</v>
      </c>
      <c r="G19" s="214">
        <v>0</v>
      </c>
      <c r="H19" s="214">
        <v>0</v>
      </c>
      <c r="I19" s="214">
        <f t="shared" si="2"/>
        <v>0</v>
      </c>
    </row>
    <row r="20" spans="1:9" s="165" customFormat="1" x14ac:dyDescent="0.25">
      <c r="A20" s="37"/>
      <c r="B20" s="38"/>
      <c r="C20" s="39" t="s">
        <v>162</v>
      </c>
      <c r="D20" s="214">
        <v>0</v>
      </c>
      <c r="E20" s="214">
        <v>0</v>
      </c>
      <c r="F20" s="214">
        <f t="shared" si="1"/>
        <v>0</v>
      </c>
      <c r="G20" s="214">
        <v>0</v>
      </c>
      <c r="H20" s="214">
        <v>0</v>
      </c>
      <c r="I20" s="214">
        <f t="shared" si="2"/>
        <v>0</v>
      </c>
    </row>
    <row r="21" spans="1:9" s="165" customFormat="1" x14ac:dyDescent="0.25">
      <c r="A21" s="37"/>
      <c r="B21" s="38"/>
      <c r="C21" s="39"/>
      <c r="D21" s="214"/>
      <c r="E21" s="214"/>
      <c r="F21" s="214"/>
      <c r="G21" s="214"/>
      <c r="H21" s="214"/>
      <c r="I21" s="214"/>
    </row>
    <row r="22" spans="1:9" s="166" customFormat="1" x14ac:dyDescent="0.25">
      <c r="A22" s="40"/>
      <c r="B22" s="367" t="s">
        <v>195</v>
      </c>
      <c r="C22" s="368"/>
      <c r="D22" s="215">
        <f>SUM(D23:D29)</f>
        <v>0</v>
      </c>
      <c r="E22" s="215">
        <f>SUM(E23:E29)</f>
        <v>0</v>
      </c>
      <c r="F22" s="215">
        <f>+D22+E22</f>
        <v>0</v>
      </c>
      <c r="G22" s="215">
        <f>SUM(G23:G29)</f>
        <v>0</v>
      </c>
      <c r="H22" s="215">
        <f>SUM(H23:H29)</f>
        <v>0</v>
      </c>
      <c r="I22" s="215">
        <f>+F22-G22</f>
        <v>0</v>
      </c>
    </row>
    <row r="23" spans="1:9" s="165" customFormat="1" x14ac:dyDescent="0.25">
      <c r="A23" s="37"/>
      <c r="B23" s="38"/>
      <c r="C23" s="39" t="s">
        <v>196</v>
      </c>
      <c r="D23" s="216">
        <v>0</v>
      </c>
      <c r="E23" s="216">
        <v>0</v>
      </c>
      <c r="F23" s="214">
        <f t="shared" ref="F23:F29" si="3">+D23+E23</f>
        <v>0</v>
      </c>
      <c r="G23" s="216">
        <v>0</v>
      </c>
      <c r="H23" s="216">
        <v>0</v>
      </c>
      <c r="I23" s="214">
        <f t="shared" ref="I23:I29" si="4">+F23-G23</f>
        <v>0</v>
      </c>
    </row>
    <row r="24" spans="1:9" s="165" customFormat="1" x14ac:dyDescent="0.25">
      <c r="A24" s="37"/>
      <c r="B24" s="38"/>
      <c r="C24" s="39" t="s">
        <v>197</v>
      </c>
      <c r="D24" s="216">
        <v>0</v>
      </c>
      <c r="E24" s="216">
        <v>0</v>
      </c>
      <c r="F24" s="214">
        <f t="shared" si="3"/>
        <v>0</v>
      </c>
      <c r="G24" s="216">
        <v>0</v>
      </c>
      <c r="H24" s="216">
        <v>0</v>
      </c>
      <c r="I24" s="214">
        <f t="shared" si="4"/>
        <v>0</v>
      </c>
    </row>
    <row r="25" spans="1:9" s="165" customFormat="1" x14ac:dyDescent="0.25">
      <c r="A25" s="37"/>
      <c r="B25" s="38"/>
      <c r="C25" s="39" t="s">
        <v>198</v>
      </c>
      <c r="D25" s="216">
        <v>0</v>
      </c>
      <c r="E25" s="216">
        <v>0</v>
      </c>
      <c r="F25" s="214">
        <f t="shared" si="3"/>
        <v>0</v>
      </c>
      <c r="G25" s="216">
        <v>0</v>
      </c>
      <c r="H25" s="216">
        <v>0</v>
      </c>
      <c r="I25" s="214">
        <f t="shared" si="4"/>
        <v>0</v>
      </c>
    </row>
    <row r="26" spans="1:9" s="165" customFormat="1" x14ac:dyDescent="0.25">
      <c r="A26" s="37"/>
      <c r="B26" s="38"/>
      <c r="C26" s="39" t="s">
        <v>199</v>
      </c>
      <c r="D26" s="216">
        <v>0</v>
      </c>
      <c r="E26" s="216">
        <v>0</v>
      </c>
      <c r="F26" s="214">
        <f t="shared" si="3"/>
        <v>0</v>
      </c>
      <c r="G26" s="216">
        <v>0</v>
      </c>
      <c r="H26" s="216">
        <v>0</v>
      </c>
      <c r="I26" s="214">
        <f t="shared" si="4"/>
        <v>0</v>
      </c>
    </row>
    <row r="27" spans="1:9" s="165" customFormat="1" x14ac:dyDescent="0.25">
      <c r="A27" s="37"/>
      <c r="B27" s="38"/>
      <c r="C27" s="39" t="s">
        <v>200</v>
      </c>
      <c r="D27" s="216">
        <v>0</v>
      </c>
      <c r="E27" s="216">
        <v>0</v>
      </c>
      <c r="F27" s="214">
        <f t="shared" si="3"/>
        <v>0</v>
      </c>
      <c r="G27" s="216">
        <v>0</v>
      </c>
      <c r="H27" s="216">
        <v>0</v>
      </c>
      <c r="I27" s="214">
        <f t="shared" si="4"/>
        <v>0</v>
      </c>
    </row>
    <row r="28" spans="1:9" s="165" customFormat="1" x14ac:dyDescent="0.25">
      <c r="A28" s="37"/>
      <c r="B28" s="38"/>
      <c r="C28" s="39" t="s">
        <v>201</v>
      </c>
      <c r="D28" s="216">
        <v>0</v>
      </c>
      <c r="E28" s="216">
        <v>0</v>
      </c>
      <c r="F28" s="214">
        <f t="shared" si="3"/>
        <v>0</v>
      </c>
      <c r="G28" s="216">
        <v>0</v>
      </c>
      <c r="H28" s="216">
        <v>0</v>
      </c>
      <c r="I28" s="214">
        <f t="shared" si="4"/>
        <v>0</v>
      </c>
    </row>
    <row r="29" spans="1:9" s="165" customFormat="1" x14ac:dyDescent="0.25">
      <c r="A29" s="37"/>
      <c r="B29" s="38"/>
      <c r="C29" s="39" t="s">
        <v>202</v>
      </c>
      <c r="D29" s="216">
        <v>0</v>
      </c>
      <c r="E29" s="216">
        <v>0</v>
      </c>
      <c r="F29" s="214">
        <f t="shared" si="3"/>
        <v>0</v>
      </c>
      <c r="G29" s="216">
        <v>0</v>
      </c>
      <c r="H29" s="216">
        <v>0</v>
      </c>
      <c r="I29" s="214">
        <f t="shared" si="4"/>
        <v>0</v>
      </c>
    </row>
    <row r="30" spans="1:9" s="165" customFormat="1" x14ac:dyDescent="0.25">
      <c r="A30" s="37"/>
      <c r="B30" s="38"/>
      <c r="C30" s="39"/>
      <c r="D30" s="216"/>
      <c r="E30" s="216"/>
      <c r="F30" s="216"/>
      <c r="G30" s="216"/>
      <c r="H30" s="216"/>
      <c r="I30" s="216"/>
    </row>
    <row r="31" spans="1:9" s="166" customFormat="1" x14ac:dyDescent="0.25">
      <c r="A31" s="40"/>
      <c r="B31" s="367" t="s">
        <v>203</v>
      </c>
      <c r="C31" s="368"/>
      <c r="D31" s="217">
        <f>SUM(D32:D40)</f>
        <v>0</v>
      </c>
      <c r="E31" s="217">
        <f>SUM(E32:E40)</f>
        <v>0</v>
      </c>
      <c r="F31" s="217">
        <f>+D31+E31</f>
        <v>0</v>
      </c>
      <c r="G31" s="217">
        <f>SUM(G32:G40)</f>
        <v>0</v>
      </c>
      <c r="H31" s="217">
        <f>SUM(H32:H40)</f>
        <v>0</v>
      </c>
      <c r="I31" s="217">
        <f>+F31-G31</f>
        <v>0</v>
      </c>
    </row>
    <row r="32" spans="1:9" s="165" customFormat="1" x14ac:dyDescent="0.25">
      <c r="A32" s="37"/>
      <c r="B32" s="38"/>
      <c r="C32" s="39" t="s">
        <v>204</v>
      </c>
      <c r="D32" s="216">
        <v>0</v>
      </c>
      <c r="E32" s="216">
        <v>0</v>
      </c>
      <c r="F32" s="216">
        <f t="shared" ref="F32:F40" si="5">+D32+E32</f>
        <v>0</v>
      </c>
      <c r="G32" s="216">
        <v>0</v>
      </c>
      <c r="H32" s="216">
        <v>0</v>
      </c>
      <c r="I32" s="216">
        <f t="shared" ref="I32:I40" si="6">+F32-G32</f>
        <v>0</v>
      </c>
    </row>
    <row r="33" spans="1:9" s="165" customFormat="1" x14ac:dyDescent="0.25">
      <c r="A33" s="37"/>
      <c r="B33" s="38"/>
      <c r="C33" s="39" t="s">
        <v>205</v>
      </c>
      <c r="D33" s="216">
        <v>0</v>
      </c>
      <c r="E33" s="216">
        <v>0</v>
      </c>
      <c r="F33" s="216">
        <f t="shared" si="5"/>
        <v>0</v>
      </c>
      <c r="G33" s="216">
        <v>0</v>
      </c>
      <c r="H33" s="216">
        <v>0</v>
      </c>
      <c r="I33" s="216">
        <f t="shared" si="6"/>
        <v>0</v>
      </c>
    </row>
    <row r="34" spans="1:9" s="165" customFormat="1" x14ac:dyDescent="0.25">
      <c r="A34" s="37"/>
      <c r="B34" s="38"/>
      <c r="C34" s="39" t="s">
        <v>206</v>
      </c>
      <c r="D34" s="216">
        <v>0</v>
      </c>
      <c r="E34" s="216">
        <v>0</v>
      </c>
      <c r="F34" s="216">
        <f t="shared" si="5"/>
        <v>0</v>
      </c>
      <c r="G34" s="216">
        <v>0</v>
      </c>
      <c r="H34" s="216">
        <v>0</v>
      </c>
      <c r="I34" s="216">
        <f t="shared" si="6"/>
        <v>0</v>
      </c>
    </row>
    <row r="35" spans="1:9" s="165" customFormat="1" x14ac:dyDescent="0.25">
      <c r="A35" s="37"/>
      <c r="B35" s="38"/>
      <c r="C35" s="39" t="s">
        <v>207</v>
      </c>
      <c r="D35" s="216">
        <v>0</v>
      </c>
      <c r="E35" s="216">
        <v>0</v>
      </c>
      <c r="F35" s="216">
        <f t="shared" si="5"/>
        <v>0</v>
      </c>
      <c r="G35" s="216">
        <v>0</v>
      </c>
      <c r="H35" s="216">
        <v>0</v>
      </c>
      <c r="I35" s="216">
        <f t="shared" si="6"/>
        <v>0</v>
      </c>
    </row>
    <row r="36" spans="1:9" s="165" customFormat="1" x14ac:dyDescent="0.25">
      <c r="A36" s="37"/>
      <c r="B36" s="38"/>
      <c r="C36" s="39" t="s">
        <v>208</v>
      </c>
      <c r="D36" s="216">
        <v>0</v>
      </c>
      <c r="E36" s="216">
        <v>0</v>
      </c>
      <c r="F36" s="216">
        <f t="shared" si="5"/>
        <v>0</v>
      </c>
      <c r="G36" s="216">
        <v>0</v>
      </c>
      <c r="H36" s="216">
        <v>0</v>
      </c>
      <c r="I36" s="216">
        <f t="shared" si="6"/>
        <v>0</v>
      </c>
    </row>
    <row r="37" spans="1:9" s="165" customFormat="1" x14ac:dyDescent="0.25">
      <c r="A37" s="37"/>
      <c r="B37" s="38"/>
      <c r="C37" s="39" t="s">
        <v>209</v>
      </c>
      <c r="D37" s="216">
        <v>0</v>
      </c>
      <c r="E37" s="216">
        <v>0</v>
      </c>
      <c r="F37" s="216">
        <f t="shared" si="5"/>
        <v>0</v>
      </c>
      <c r="G37" s="216">
        <v>0</v>
      </c>
      <c r="H37" s="216">
        <v>0</v>
      </c>
      <c r="I37" s="216">
        <f t="shared" si="6"/>
        <v>0</v>
      </c>
    </row>
    <row r="38" spans="1:9" s="165" customFormat="1" x14ac:dyDescent="0.25">
      <c r="A38" s="37"/>
      <c r="B38" s="38"/>
      <c r="C38" s="39" t="s">
        <v>210</v>
      </c>
      <c r="D38" s="216">
        <v>0</v>
      </c>
      <c r="E38" s="216">
        <v>0</v>
      </c>
      <c r="F38" s="216">
        <f t="shared" si="5"/>
        <v>0</v>
      </c>
      <c r="G38" s="216">
        <v>0</v>
      </c>
      <c r="H38" s="216">
        <v>0</v>
      </c>
      <c r="I38" s="216">
        <f t="shared" si="6"/>
        <v>0</v>
      </c>
    </row>
    <row r="39" spans="1:9" s="165" customFormat="1" x14ac:dyDescent="0.25">
      <c r="A39" s="37"/>
      <c r="B39" s="38"/>
      <c r="C39" s="39" t="s">
        <v>211</v>
      </c>
      <c r="D39" s="216">
        <v>0</v>
      </c>
      <c r="E39" s="216">
        <v>0</v>
      </c>
      <c r="F39" s="216">
        <f t="shared" si="5"/>
        <v>0</v>
      </c>
      <c r="G39" s="216">
        <v>0</v>
      </c>
      <c r="H39" s="216">
        <v>0</v>
      </c>
      <c r="I39" s="216">
        <f t="shared" si="6"/>
        <v>0</v>
      </c>
    </row>
    <row r="40" spans="1:9" s="165" customFormat="1" x14ac:dyDescent="0.25">
      <c r="A40" s="37"/>
      <c r="B40" s="38"/>
      <c r="C40" s="39" t="s">
        <v>212</v>
      </c>
      <c r="D40" s="216">
        <v>0</v>
      </c>
      <c r="E40" s="216">
        <v>0</v>
      </c>
      <c r="F40" s="216">
        <f t="shared" si="5"/>
        <v>0</v>
      </c>
      <c r="G40" s="216">
        <v>0</v>
      </c>
      <c r="H40" s="216">
        <v>0</v>
      </c>
      <c r="I40" s="216">
        <f t="shared" si="6"/>
        <v>0</v>
      </c>
    </row>
    <row r="41" spans="1:9" s="165" customFormat="1" x14ac:dyDescent="0.25">
      <c r="A41" s="37"/>
      <c r="B41" s="38"/>
      <c r="C41" s="39"/>
      <c r="D41" s="216"/>
      <c r="E41" s="216"/>
      <c r="F41" s="216"/>
      <c r="G41" s="216"/>
      <c r="H41" s="216"/>
      <c r="I41" s="216"/>
    </row>
    <row r="42" spans="1:9" s="166" customFormat="1" x14ac:dyDescent="0.25">
      <c r="A42" s="40"/>
      <c r="B42" s="367" t="s">
        <v>213</v>
      </c>
      <c r="C42" s="368"/>
      <c r="D42" s="217">
        <f>SUM(D43:D46)</f>
        <v>0</v>
      </c>
      <c r="E42" s="217">
        <f>SUM(E43:E46)</f>
        <v>0</v>
      </c>
      <c r="F42" s="217">
        <f>+D42+E42</f>
        <v>0</v>
      </c>
      <c r="G42" s="217">
        <f>SUM(G43:G46)</f>
        <v>0</v>
      </c>
      <c r="H42" s="217">
        <f>SUM(H43:H46)</f>
        <v>0</v>
      </c>
      <c r="I42" s="217">
        <f>+F42-G42</f>
        <v>0</v>
      </c>
    </row>
    <row r="43" spans="1:9" s="165" customFormat="1" x14ac:dyDescent="0.25">
      <c r="A43" s="37"/>
      <c r="B43" s="38"/>
      <c r="C43" s="39" t="s">
        <v>214</v>
      </c>
      <c r="D43" s="216">
        <v>0</v>
      </c>
      <c r="E43" s="216">
        <v>0</v>
      </c>
      <c r="F43" s="216">
        <f>+D43+E43</f>
        <v>0</v>
      </c>
      <c r="G43" s="216">
        <v>0</v>
      </c>
      <c r="H43" s="216">
        <v>0</v>
      </c>
      <c r="I43" s="216">
        <f>+F43-G43</f>
        <v>0</v>
      </c>
    </row>
    <row r="44" spans="1:9" s="165" customFormat="1" ht="22.5" x14ac:dyDescent="0.25">
      <c r="A44" s="37"/>
      <c r="B44" s="38"/>
      <c r="C44" s="39" t="s">
        <v>215</v>
      </c>
      <c r="D44" s="216">
        <v>0</v>
      </c>
      <c r="E44" s="216">
        <v>0</v>
      </c>
      <c r="F44" s="216">
        <f>+D44+E44</f>
        <v>0</v>
      </c>
      <c r="G44" s="216">
        <v>0</v>
      </c>
      <c r="H44" s="216">
        <v>0</v>
      </c>
      <c r="I44" s="216">
        <f>+F44-G44</f>
        <v>0</v>
      </c>
    </row>
    <row r="45" spans="1:9" s="165" customFormat="1" x14ac:dyDescent="0.25">
      <c r="A45" s="37"/>
      <c r="B45" s="38"/>
      <c r="C45" s="39" t="s">
        <v>216</v>
      </c>
      <c r="D45" s="216">
        <v>0</v>
      </c>
      <c r="E45" s="216">
        <v>0</v>
      </c>
      <c r="F45" s="216">
        <f>+D45+E45</f>
        <v>0</v>
      </c>
      <c r="G45" s="216">
        <v>0</v>
      </c>
      <c r="H45" s="216">
        <v>0</v>
      </c>
      <c r="I45" s="216">
        <f>+F45-G45</f>
        <v>0</v>
      </c>
    </row>
    <row r="46" spans="1:9" s="165" customFormat="1" x14ac:dyDescent="0.25">
      <c r="A46" s="37"/>
      <c r="B46" s="38"/>
      <c r="C46" s="39" t="s">
        <v>217</v>
      </c>
      <c r="D46" s="216">
        <v>0</v>
      </c>
      <c r="E46" s="216">
        <v>0</v>
      </c>
      <c r="F46" s="216">
        <f>+D46+E46</f>
        <v>0</v>
      </c>
      <c r="G46" s="216">
        <v>0</v>
      </c>
      <c r="H46" s="216">
        <v>0</v>
      </c>
      <c r="I46" s="216">
        <f>+F46-G46</f>
        <v>0</v>
      </c>
    </row>
    <row r="47" spans="1:9" s="165" customFormat="1" x14ac:dyDescent="0.25">
      <c r="A47" s="37"/>
      <c r="B47" s="41"/>
      <c r="C47" s="42"/>
      <c r="D47" s="218"/>
      <c r="E47" s="218"/>
      <c r="F47" s="218"/>
      <c r="G47" s="218"/>
      <c r="H47" s="218"/>
      <c r="I47" s="218"/>
    </row>
    <row r="48" spans="1:9" s="166" customFormat="1" ht="24" customHeight="1" x14ac:dyDescent="0.25">
      <c r="A48" s="40"/>
      <c r="B48" s="43"/>
      <c r="C48" s="44" t="s">
        <v>132</v>
      </c>
      <c r="D48" s="219">
        <f t="shared" ref="D48:I48" si="7">+D12+D22+D31+D42</f>
        <v>1184806100</v>
      </c>
      <c r="E48" s="219">
        <f t="shared" si="7"/>
        <v>0</v>
      </c>
      <c r="F48" s="219">
        <f t="shared" si="7"/>
        <v>1184806100</v>
      </c>
      <c r="G48" s="219">
        <f t="shared" si="7"/>
        <v>263035384.89000002</v>
      </c>
      <c r="H48" s="219">
        <f t="shared" si="7"/>
        <v>262036860.67999998</v>
      </c>
      <c r="I48" s="219">
        <f t="shared" si="7"/>
        <v>921770715.11000001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D26" sqref="D26:E26"/>
    </sheetView>
  </sheetViews>
  <sheetFormatPr baseColWidth="10" defaultRowHeight="14.25" x14ac:dyDescent="0.2"/>
  <cols>
    <col min="1" max="1" width="3" style="167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7" customWidth="1"/>
    <col min="11" max="16384" width="11.42578125" style="55"/>
  </cols>
  <sheetData>
    <row r="1" spans="2:9" s="167" customFormat="1" x14ac:dyDescent="0.2"/>
    <row r="2" spans="2:9" s="167" customFormat="1" ht="15.75" x14ac:dyDescent="0.25">
      <c r="B2" s="336"/>
      <c r="C2" s="336"/>
      <c r="D2" s="336"/>
      <c r="E2" s="336"/>
      <c r="F2" s="336"/>
      <c r="G2" s="336"/>
      <c r="H2" s="336"/>
      <c r="I2" s="336"/>
    </row>
    <row r="3" spans="2:9" ht="15.75" x14ac:dyDescent="0.25">
      <c r="B3" s="336" t="s">
        <v>461</v>
      </c>
      <c r="C3" s="336"/>
      <c r="D3" s="336"/>
      <c r="E3" s="336"/>
      <c r="F3" s="336"/>
      <c r="G3" s="336"/>
      <c r="H3" s="336"/>
      <c r="I3" s="336"/>
    </row>
    <row r="4" spans="2:9" ht="15.75" x14ac:dyDescent="0.25">
      <c r="B4" s="336" t="s">
        <v>99</v>
      </c>
      <c r="C4" s="336"/>
      <c r="D4" s="336"/>
      <c r="E4" s="336"/>
      <c r="F4" s="336"/>
      <c r="G4" s="336"/>
      <c r="H4" s="336"/>
      <c r="I4" s="336"/>
    </row>
    <row r="5" spans="2:9" ht="15.75" x14ac:dyDescent="0.25">
      <c r="B5" s="336" t="str">
        <f>+CAdmon!$A$6</f>
        <v>Del 1 de enero al 31 de marzo de 2022</v>
      </c>
      <c r="C5" s="336"/>
      <c r="D5" s="336"/>
      <c r="E5" s="336"/>
      <c r="F5" s="336"/>
      <c r="G5" s="336"/>
      <c r="H5" s="336"/>
      <c r="I5" s="336"/>
    </row>
    <row r="6" spans="2:9" x14ac:dyDescent="0.2">
      <c r="B6" s="167"/>
      <c r="C6" s="167"/>
      <c r="D6" s="167"/>
      <c r="E6" s="167"/>
      <c r="F6" s="167"/>
      <c r="G6" s="167"/>
      <c r="H6" s="167"/>
      <c r="I6" s="167"/>
    </row>
    <row r="7" spans="2:9" x14ac:dyDescent="0.2">
      <c r="B7" s="369" t="s">
        <v>218</v>
      </c>
      <c r="C7" s="369"/>
      <c r="D7" s="369" t="s">
        <v>219</v>
      </c>
      <c r="E7" s="369"/>
      <c r="F7" s="369" t="s">
        <v>220</v>
      </c>
      <c r="G7" s="369"/>
      <c r="H7" s="369" t="s">
        <v>221</v>
      </c>
      <c r="I7" s="369"/>
    </row>
    <row r="8" spans="2:9" x14ac:dyDescent="0.2">
      <c r="B8" s="369"/>
      <c r="C8" s="369"/>
      <c r="D8" s="369" t="s">
        <v>222</v>
      </c>
      <c r="E8" s="369"/>
      <c r="F8" s="369" t="s">
        <v>223</v>
      </c>
      <c r="G8" s="369"/>
      <c r="H8" s="369" t="s">
        <v>224</v>
      </c>
      <c r="I8" s="369"/>
    </row>
    <row r="9" spans="2:9" x14ac:dyDescent="0.2">
      <c r="B9" s="374" t="s">
        <v>225</v>
      </c>
      <c r="C9" s="375"/>
      <c r="D9" s="375"/>
      <c r="E9" s="375"/>
      <c r="F9" s="375"/>
      <c r="G9" s="375"/>
      <c r="H9" s="375"/>
      <c r="I9" s="376"/>
    </row>
    <row r="10" spans="2:9" x14ac:dyDescent="0.2">
      <c r="B10" s="370"/>
      <c r="C10" s="370"/>
      <c r="D10" s="371">
        <v>0</v>
      </c>
      <c r="E10" s="371"/>
      <c r="F10" s="371">
        <v>0</v>
      </c>
      <c r="G10" s="371"/>
      <c r="H10" s="372">
        <f>+D10-F10</f>
        <v>0</v>
      </c>
      <c r="I10" s="373"/>
    </row>
    <row r="11" spans="2:9" x14ac:dyDescent="0.2">
      <c r="B11" s="370"/>
      <c r="C11" s="370"/>
      <c r="D11" s="371">
        <v>0</v>
      </c>
      <c r="E11" s="371"/>
      <c r="F11" s="371">
        <v>0</v>
      </c>
      <c r="G11" s="371"/>
      <c r="H11" s="372">
        <f t="shared" ref="H11:H19" si="0">+D11-F11</f>
        <v>0</v>
      </c>
      <c r="I11" s="373"/>
    </row>
    <row r="12" spans="2:9" x14ac:dyDescent="0.2">
      <c r="B12" s="370"/>
      <c r="C12" s="370"/>
      <c r="D12" s="371">
        <v>0</v>
      </c>
      <c r="E12" s="371"/>
      <c r="F12" s="371">
        <v>0</v>
      </c>
      <c r="G12" s="371"/>
      <c r="H12" s="372">
        <f t="shared" si="0"/>
        <v>0</v>
      </c>
      <c r="I12" s="373"/>
    </row>
    <row r="13" spans="2:9" x14ac:dyDescent="0.2">
      <c r="B13" s="370"/>
      <c r="C13" s="370"/>
      <c r="D13" s="371">
        <v>0</v>
      </c>
      <c r="E13" s="371"/>
      <c r="F13" s="371">
        <v>0</v>
      </c>
      <c r="G13" s="371"/>
      <c r="H13" s="372">
        <f t="shared" si="0"/>
        <v>0</v>
      </c>
      <c r="I13" s="373"/>
    </row>
    <row r="14" spans="2:9" x14ac:dyDescent="0.2">
      <c r="B14" s="370"/>
      <c r="C14" s="370"/>
      <c r="D14" s="371">
        <v>0</v>
      </c>
      <c r="E14" s="371"/>
      <c r="F14" s="371">
        <v>0</v>
      </c>
      <c r="G14" s="371"/>
      <c r="H14" s="372">
        <f t="shared" si="0"/>
        <v>0</v>
      </c>
      <c r="I14" s="373"/>
    </row>
    <row r="15" spans="2:9" x14ac:dyDescent="0.2">
      <c r="B15" s="370"/>
      <c r="C15" s="370"/>
      <c r="D15" s="371">
        <v>0</v>
      </c>
      <c r="E15" s="371"/>
      <c r="F15" s="371">
        <v>0</v>
      </c>
      <c r="G15" s="371"/>
      <c r="H15" s="372">
        <f t="shared" si="0"/>
        <v>0</v>
      </c>
      <c r="I15" s="373"/>
    </row>
    <row r="16" spans="2:9" x14ac:dyDescent="0.2">
      <c r="B16" s="370"/>
      <c r="C16" s="370"/>
      <c r="D16" s="371">
        <v>0</v>
      </c>
      <c r="E16" s="371"/>
      <c r="F16" s="371">
        <v>0</v>
      </c>
      <c r="G16" s="371"/>
      <c r="H16" s="372">
        <f t="shared" si="0"/>
        <v>0</v>
      </c>
      <c r="I16" s="373"/>
    </row>
    <row r="17" spans="2:9" x14ac:dyDescent="0.2">
      <c r="B17" s="370"/>
      <c r="C17" s="370"/>
      <c r="D17" s="371">
        <v>0</v>
      </c>
      <c r="E17" s="371"/>
      <c r="F17" s="371">
        <v>0</v>
      </c>
      <c r="G17" s="371"/>
      <c r="H17" s="372">
        <f t="shared" si="0"/>
        <v>0</v>
      </c>
      <c r="I17" s="373"/>
    </row>
    <row r="18" spans="2:9" x14ac:dyDescent="0.2">
      <c r="B18" s="370"/>
      <c r="C18" s="370"/>
      <c r="D18" s="371">
        <v>0</v>
      </c>
      <c r="E18" s="371"/>
      <c r="F18" s="371">
        <v>0</v>
      </c>
      <c r="G18" s="371"/>
      <c r="H18" s="372">
        <f t="shared" si="0"/>
        <v>0</v>
      </c>
      <c r="I18" s="373"/>
    </row>
    <row r="19" spans="2:9" x14ac:dyDescent="0.2">
      <c r="B19" s="370" t="s">
        <v>226</v>
      </c>
      <c r="C19" s="370"/>
      <c r="D19" s="371">
        <f>SUM(D10:E18)</f>
        <v>0</v>
      </c>
      <c r="E19" s="371"/>
      <c r="F19" s="371">
        <f>SUM(F10:G18)</f>
        <v>0</v>
      </c>
      <c r="G19" s="371"/>
      <c r="H19" s="372">
        <f t="shared" si="0"/>
        <v>0</v>
      </c>
      <c r="I19" s="373"/>
    </row>
    <row r="20" spans="2:9" x14ac:dyDescent="0.2">
      <c r="B20" s="370"/>
      <c r="C20" s="370"/>
      <c r="D20" s="370"/>
      <c r="E20" s="370"/>
      <c r="F20" s="370"/>
      <c r="G20" s="370"/>
      <c r="H20" s="370"/>
      <c r="I20" s="370"/>
    </row>
    <row r="21" spans="2:9" x14ac:dyDescent="0.2">
      <c r="B21" s="374" t="s">
        <v>227</v>
      </c>
      <c r="C21" s="375"/>
      <c r="D21" s="375"/>
      <c r="E21" s="375"/>
      <c r="F21" s="375"/>
      <c r="G21" s="375"/>
      <c r="H21" s="375"/>
      <c r="I21" s="376"/>
    </row>
    <row r="22" spans="2:9" x14ac:dyDescent="0.2">
      <c r="B22" s="370"/>
      <c r="C22" s="370"/>
      <c r="D22" s="370"/>
      <c r="E22" s="370"/>
      <c r="F22" s="370"/>
      <c r="G22" s="370"/>
      <c r="H22" s="370"/>
      <c r="I22" s="370"/>
    </row>
    <row r="23" spans="2:9" x14ac:dyDescent="0.2">
      <c r="B23" s="370"/>
      <c r="C23" s="370"/>
      <c r="D23" s="371">
        <v>0</v>
      </c>
      <c r="E23" s="371"/>
      <c r="F23" s="371">
        <v>0</v>
      </c>
      <c r="G23" s="371"/>
      <c r="H23" s="372">
        <f>+D23-F23</f>
        <v>0</v>
      </c>
      <c r="I23" s="373"/>
    </row>
    <row r="24" spans="2:9" x14ac:dyDescent="0.2">
      <c r="B24" s="370"/>
      <c r="C24" s="370"/>
      <c r="D24" s="371">
        <v>0</v>
      </c>
      <c r="E24" s="371"/>
      <c r="F24" s="371">
        <v>0</v>
      </c>
      <c r="G24" s="371"/>
      <c r="H24" s="372">
        <f>+D24-F24</f>
        <v>0</v>
      </c>
      <c r="I24" s="373"/>
    </row>
    <row r="25" spans="2:9" x14ac:dyDescent="0.2">
      <c r="B25" s="370"/>
      <c r="C25" s="370"/>
      <c r="D25" s="371">
        <v>0</v>
      </c>
      <c r="E25" s="371"/>
      <c r="F25" s="371">
        <v>0</v>
      </c>
      <c r="G25" s="371"/>
      <c r="H25" s="372">
        <f t="shared" ref="H25:H30" si="1">+D25-F25</f>
        <v>0</v>
      </c>
      <c r="I25" s="373"/>
    </row>
    <row r="26" spans="2:9" x14ac:dyDescent="0.2">
      <c r="B26" s="370"/>
      <c r="C26" s="370"/>
      <c r="D26" s="371">
        <v>0</v>
      </c>
      <c r="E26" s="371"/>
      <c r="F26" s="371">
        <v>0</v>
      </c>
      <c r="G26" s="371"/>
      <c r="H26" s="372">
        <f t="shared" si="1"/>
        <v>0</v>
      </c>
      <c r="I26" s="373"/>
    </row>
    <row r="27" spans="2:9" x14ac:dyDescent="0.2">
      <c r="B27" s="370"/>
      <c r="C27" s="370"/>
      <c r="D27" s="371">
        <v>0</v>
      </c>
      <c r="E27" s="371"/>
      <c r="F27" s="371">
        <v>0</v>
      </c>
      <c r="G27" s="371"/>
      <c r="H27" s="372">
        <f t="shared" si="1"/>
        <v>0</v>
      </c>
      <c r="I27" s="373"/>
    </row>
    <row r="28" spans="2:9" x14ac:dyDescent="0.2">
      <c r="B28" s="370"/>
      <c r="C28" s="370"/>
      <c r="D28" s="371">
        <v>0</v>
      </c>
      <c r="E28" s="371"/>
      <c r="F28" s="371">
        <v>0</v>
      </c>
      <c r="G28" s="371"/>
      <c r="H28" s="372">
        <f t="shared" si="1"/>
        <v>0</v>
      </c>
      <c r="I28" s="373"/>
    </row>
    <row r="29" spans="2:9" x14ac:dyDescent="0.2">
      <c r="B29" s="370"/>
      <c r="C29" s="370"/>
      <c r="D29" s="371">
        <v>0</v>
      </c>
      <c r="E29" s="371"/>
      <c r="F29" s="371">
        <v>0</v>
      </c>
      <c r="G29" s="371"/>
      <c r="H29" s="372">
        <f t="shared" si="1"/>
        <v>0</v>
      </c>
      <c r="I29" s="373"/>
    </row>
    <row r="30" spans="2:9" x14ac:dyDescent="0.2">
      <c r="B30" s="370"/>
      <c r="C30" s="370"/>
      <c r="D30" s="371">
        <v>0</v>
      </c>
      <c r="E30" s="371"/>
      <c r="F30" s="371">
        <v>0</v>
      </c>
      <c r="G30" s="371"/>
      <c r="H30" s="372">
        <f t="shared" si="1"/>
        <v>0</v>
      </c>
      <c r="I30" s="373"/>
    </row>
    <row r="31" spans="2:9" x14ac:dyDescent="0.2">
      <c r="B31" s="370" t="s">
        <v>228</v>
      </c>
      <c r="C31" s="370"/>
      <c r="D31" s="371">
        <f>SUM(D22:E30)</f>
        <v>0</v>
      </c>
      <c r="E31" s="371"/>
      <c r="F31" s="371">
        <f>SUM(F22:G30)</f>
        <v>0</v>
      </c>
      <c r="G31" s="371"/>
      <c r="H31" s="371">
        <f>+D31-F31</f>
        <v>0</v>
      </c>
      <c r="I31" s="371"/>
    </row>
    <row r="32" spans="2:9" x14ac:dyDescent="0.2">
      <c r="B32" s="370"/>
      <c r="C32" s="370"/>
      <c r="D32" s="371"/>
      <c r="E32" s="371"/>
      <c r="F32" s="371"/>
      <c r="G32" s="371"/>
      <c r="H32" s="371"/>
      <c r="I32" s="371"/>
    </row>
    <row r="33" spans="2:9" x14ac:dyDescent="0.2">
      <c r="B33" s="377" t="s">
        <v>97</v>
      </c>
      <c r="C33" s="378"/>
      <c r="D33" s="372">
        <f>+D19+D31</f>
        <v>0</v>
      </c>
      <c r="E33" s="373"/>
      <c r="F33" s="372">
        <f>+F19+F31</f>
        <v>0</v>
      </c>
      <c r="G33" s="373"/>
      <c r="H33" s="372">
        <f>+H19+H31</f>
        <v>0</v>
      </c>
      <c r="I33" s="373"/>
    </row>
    <row r="34" spans="2:9" x14ac:dyDescent="0.2">
      <c r="B34" s="167"/>
      <c r="C34" s="167"/>
      <c r="D34" s="167"/>
      <c r="E34" s="167"/>
      <c r="F34" s="167"/>
      <c r="G34" s="167"/>
      <c r="H34" s="167"/>
      <c r="I34" s="167"/>
    </row>
    <row r="35" spans="2:9" x14ac:dyDescent="0.2">
      <c r="B35" s="167"/>
      <c r="C35" s="167"/>
      <c r="D35" s="167"/>
      <c r="E35" s="167"/>
      <c r="F35" s="167"/>
      <c r="G35" s="167"/>
      <c r="H35" s="167"/>
      <c r="I35" s="167"/>
    </row>
    <row r="36" spans="2:9" x14ac:dyDescent="0.2">
      <c r="B36" s="167"/>
      <c r="C36" s="167"/>
      <c r="D36" s="167"/>
      <c r="E36" s="167"/>
      <c r="F36" s="167"/>
      <c r="G36" s="167"/>
      <c r="H36" s="167"/>
      <c r="I36" s="167"/>
    </row>
    <row r="37" spans="2:9" x14ac:dyDescent="0.2">
      <c r="B37" s="167"/>
      <c r="C37" s="167"/>
      <c r="D37" s="167"/>
      <c r="E37" s="167"/>
      <c r="F37" s="167"/>
      <c r="G37" s="167"/>
      <c r="H37" s="167"/>
      <c r="I37" s="167"/>
    </row>
    <row r="38" spans="2:9" x14ac:dyDescent="0.2">
      <c r="B38" s="167"/>
      <c r="C38" s="167"/>
      <c r="D38" s="167"/>
      <c r="E38" s="167"/>
      <c r="F38" s="167"/>
      <c r="G38" s="167"/>
      <c r="H38" s="167"/>
      <c r="I38" s="167"/>
    </row>
    <row r="39" spans="2:9" x14ac:dyDescent="0.2">
      <c r="B39" s="167"/>
      <c r="C39" s="167"/>
      <c r="D39" s="167"/>
      <c r="E39" s="167"/>
      <c r="F39" s="167"/>
      <c r="G39" s="167"/>
      <c r="H39" s="167"/>
      <c r="I39" s="167"/>
    </row>
    <row r="40" spans="2:9" x14ac:dyDescent="0.2">
      <c r="B40" s="167"/>
      <c r="C40" s="167"/>
      <c r="D40" s="167"/>
      <c r="E40" s="167"/>
      <c r="F40" s="167"/>
      <c r="G40" s="167"/>
      <c r="H40" s="167"/>
      <c r="I40" s="16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2022-04-26T15:35:56Z</cp:lastPrinted>
  <dcterms:created xsi:type="dcterms:W3CDTF">2014-01-27T16:27:43Z</dcterms:created>
  <dcterms:modified xsi:type="dcterms:W3CDTF">2022-05-02T18:33:34Z</dcterms:modified>
</cp:coreProperties>
</file>