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10185" yWindow="-15" windowWidth="10230" windowHeight="7875" tabRatio="750" activeTab="11"/>
  </bookViews>
  <sheets>
    <sheet name="INGRESOS_CONCILIACION" sheetId="40" r:id="rId1"/>
    <sheet name="CONCILIACION_EGRESOS" sheetId="38" r:id="rId2"/>
    <sheet name="CAdmon" sheetId="30" r:id="rId3"/>
    <sheet name="EAI" sheetId="29" r:id="rId4"/>
    <sheet name="CTG" sheetId="31" r:id="rId5"/>
    <sheet name="COG" sheetId="32" r:id="rId6"/>
    <sheet name="CFG" sheetId="33" r:id="rId7"/>
    <sheet name="End Neto" sheetId="47" r:id="rId8"/>
    <sheet name="Int" sheetId="48" r:id="rId9"/>
    <sheet name="CProg" sheetId="19" r:id="rId10"/>
    <sheet name="Post Fiscal" sheetId="20" r:id="rId11"/>
    <sheet name="COG_PARTIDA_ESPECIFICA" sheetId="37" r:id="rId12"/>
    <sheet name="Hoja1" sheetId="51" r:id="rId13"/>
  </sheets>
  <definedNames>
    <definedName name="_xlnm.Print_Area" localSheetId="2">CAdmon!$A$1:$H$34</definedName>
    <definedName name="_xlnm.Print_Area" localSheetId="6">CFG!$B$2:$I$58</definedName>
    <definedName name="_xlnm.Print_Area" localSheetId="5">COG!$B$1:$I$90</definedName>
    <definedName name="_xlnm.Print_Area" localSheetId="11">COG_PARTIDA_ESPECIFICA!$A$10:$K$273</definedName>
    <definedName name="_xlnm.Print_Area" localSheetId="9">CProg!$A$2:$K$51</definedName>
    <definedName name="_xlnm.Print_Area" localSheetId="4">CTG!$B$1:$I$34</definedName>
    <definedName name="_xlnm.Print_Area" localSheetId="3">EAI!$A$1:$J$63</definedName>
    <definedName name="_xlnm.Print_Area" localSheetId="7">'End Neto'!$A$1:$J$44</definedName>
    <definedName name="_xlnm.Print_Area" localSheetId="8">Int!$A$1:$D$50</definedName>
    <definedName name="_xlnm.Print_Area" localSheetId="10">'Post Fiscal'!$A$1:$E$46</definedName>
    <definedName name="Print_Area" localSheetId="11">COG_PARTIDA_ESPECIFICA!#REF!</definedName>
    <definedName name="Print_Titles" localSheetId="11">COG_PARTIDA_ESPECIFICA!$9:$15</definedName>
    <definedName name="_xlnm.Print_Titles" localSheetId="5">COG!$1:$9</definedName>
    <definedName name="_xlnm.Print_Titles" localSheetId="11">COG_PARTIDA_ESPECIFICA!$1:$9</definedName>
  </definedNames>
  <calcPr calcId="162913"/>
</workbook>
</file>

<file path=xl/calcChain.xml><?xml version="1.0" encoding="utf-8"?>
<calcChain xmlns="http://schemas.openxmlformats.org/spreadsheetml/2006/main">
  <c r="K246" i="37" l="1"/>
  <c r="K245" i="37" s="1"/>
  <c r="J246" i="37"/>
  <c r="J245" i="37" s="1"/>
  <c r="I246" i="37"/>
  <c r="I245" i="37" s="1"/>
  <c r="H246" i="37"/>
  <c r="H245" i="37" s="1"/>
  <c r="G246" i="37"/>
  <c r="G245" i="37" s="1"/>
  <c r="K19" i="37"/>
  <c r="K21" i="37"/>
  <c r="K24" i="37"/>
  <c r="K23" i="37"/>
  <c r="K27" i="37"/>
  <c r="K30" i="37"/>
  <c r="K32" i="37"/>
  <c r="K35" i="37"/>
  <c r="K34" i="37"/>
  <c r="K38" i="37"/>
  <c r="K43" i="37"/>
  <c r="K42" i="37" s="1"/>
  <c r="K45" i="37"/>
  <c r="J53" i="37" l="1"/>
  <c r="J42" i="37" s="1"/>
  <c r="I53" i="37"/>
  <c r="I42" i="37" s="1"/>
  <c r="K58" i="37"/>
  <c r="K59" i="37"/>
  <c r="J59" i="37"/>
  <c r="H42" i="37"/>
  <c r="G42" i="37"/>
  <c r="J34" i="37"/>
  <c r="I34" i="37"/>
  <c r="H34" i="37"/>
  <c r="G34" i="37"/>
  <c r="J167" i="37"/>
  <c r="I167" i="37"/>
  <c r="I12" i="37" l="1"/>
  <c r="J12" i="37"/>
  <c r="F240" i="37" l="1"/>
  <c r="F198" i="37"/>
  <c r="F239" i="37" l="1"/>
  <c r="G243" i="37" l="1"/>
  <c r="G242" i="37" l="1"/>
  <c r="F243" i="37"/>
  <c r="I243" i="37"/>
  <c r="J243" i="37"/>
  <c r="H244" i="37"/>
  <c r="K244" i="37" l="1"/>
  <c r="H243" i="37"/>
  <c r="J242" i="37"/>
  <c r="I242" i="37"/>
  <c r="F242" i="37"/>
  <c r="G84" i="37" l="1"/>
  <c r="F87" i="37"/>
  <c r="H242" i="37"/>
  <c r="J84" i="37"/>
  <c r="I84" i="37"/>
  <c r="K243" i="37"/>
  <c r="I87" i="37"/>
  <c r="F53" i="32"/>
  <c r="H88" i="37"/>
  <c r="J87" i="37"/>
  <c r="F84" i="37"/>
  <c r="G87" i="37"/>
  <c r="H85" i="37"/>
  <c r="K88" i="37" l="1"/>
  <c r="I53" i="32"/>
  <c r="K242" i="37"/>
  <c r="K87" i="37"/>
  <c r="H87" i="37"/>
  <c r="K85" i="37"/>
  <c r="H84" i="37"/>
  <c r="E70" i="32"/>
  <c r="D70" i="32"/>
  <c r="K84" i="37" l="1"/>
  <c r="F95" i="37" l="1"/>
  <c r="F91" i="37"/>
  <c r="F89" i="37"/>
  <c r="H17" i="37" l="1"/>
  <c r="G240" i="37"/>
  <c r="I240" i="37"/>
  <c r="J240" i="37"/>
  <c r="F38" i="37"/>
  <c r="I19" i="37"/>
  <c r="G73" i="37"/>
  <c r="G19" i="37"/>
  <c r="F82" i="37"/>
  <c r="F21" i="37"/>
  <c r="G21" i="37"/>
  <c r="G30" i="37"/>
  <c r="F43" i="37"/>
  <c r="G89" i="37"/>
  <c r="F56" i="37"/>
  <c r="F69" i="37"/>
  <c r="I89" i="37"/>
  <c r="I73" i="37"/>
  <c r="I21" i="37"/>
  <c r="I30" i="37"/>
  <c r="G43" i="37"/>
  <c r="J30" i="37"/>
  <c r="G69" i="37"/>
  <c r="F16" i="37"/>
  <c r="F32" i="37"/>
  <c r="G98" i="37"/>
  <c r="F73" i="37"/>
  <c r="I98" i="37"/>
  <c r="F67" i="37"/>
  <c r="G95" i="37"/>
  <c r="G16" i="37"/>
  <c r="I16" i="37"/>
  <c r="I32" i="37"/>
  <c r="F59" i="37"/>
  <c r="F71" i="37"/>
  <c r="G59" i="37"/>
  <c r="G71" i="37"/>
  <c r="F100" i="37"/>
  <c r="F19" i="37"/>
  <c r="I59" i="37"/>
  <c r="I75" i="37"/>
  <c r="G100" i="37"/>
  <c r="G27" i="37"/>
  <c r="H26" i="37"/>
  <c r="H50" i="37"/>
  <c r="H128" i="37"/>
  <c r="F78" i="37"/>
  <c r="I78" i="37"/>
  <c r="G24" i="37"/>
  <c r="I24" i="37"/>
  <c r="I38" i="37"/>
  <c r="F35" i="37"/>
  <c r="J45" i="37"/>
  <c r="G35" i="37"/>
  <c r="J43" i="37"/>
  <c r="I71" i="37"/>
  <c r="I105" i="37"/>
  <c r="G148" i="37"/>
  <c r="J19" i="37"/>
  <c r="I27" i="37"/>
  <c r="I35" i="37"/>
  <c r="J71" i="37"/>
  <c r="J78" i="37"/>
  <c r="G82" i="37"/>
  <c r="J100" i="37"/>
  <c r="J105" i="37"/>
  <c r="I116" i="37"/>
  <c r="G133" i="37"/>
  <c r="G139" i="37"/>
  <c r="H144" i="37"/>
  <c r="F143" i="37"/>
  <c r="I148" i="37"/>
  <c r="H153" i="37"/>
  <c r="F152" i="37"/>
  <c r="J157" i="37"/>
  <c r="I170" i="37"/>
  <c r="G179" i="37"/>
  <c r="G183" i="37"/>
  <c r="J190" i="37"/>
  <c r="J194" i="37"/>
  <c r="J198" i="37"/>
  <c r="J202" i="37"/>
  <c r="I212" i="37"/>
  <c r="G221" i="37"/>
  <c r="F237" i="37"/>
  <c r="I248" i="37"/>
  <c r="G257" i="37"/>
  <c r="I100" i="37"/>
  <c r="F179" i="37"/>
  <c r="I202" i="37"/>
  <c r="F24" i="37"/>
  <c r="J27" i="37"/>
  <c r="G32" i="37"/>
  <c r="J35" i="37"/>
  <c r="F45" i="37"/>
  <c r="I82" i="37"/>
  <c r="H103" i="37"/>
  <c r="F102" i="37"/>
  <c r="J116" i="37"/>
  <c r="I127" i="37"/>
  <c r="I133" i="37"/>
  <c r="I139" i="37"/>
  <c r="G143" i="37"/>
  <c r="J148" i="37"/>
  <c r="G152" i="37"/>
  <c r="J170" i="37"/>
  <c r="I179" i="37"/>
  <c r="I183" i="37"/>
  <c r="H188" i="37"/>
  <c r="F200" i="37"/>
  <c r="H208" i="37"/>
  <c r="J212" i="37"/>
  <c r="I221" i="37"/>
  <c r="G237" i="37"/>
  <c r="J248" i="37"/>
  <c r="I257" i="37"/>
  <c r="G127" i="37"/>
  <c r="G212" i="37"/>
  <c r="H29" i="37"/>
  <c r="H37" i="37"/>
  <c r="G45" i="37"/>
  <c r="F53" i="37"/>
  <c r="H76" i="37"/>
  <c r="F75" i="37"/>
  <c r="J82" i="37"/>
  <c r="G102" i="37"/>
  <c r="F111" i="37"/>
  <c r="F118" i="37"/>
  <c r="F123" i="37"/>
  <c r="J127" i="37"/>
  <c r="J133" i="37"/>
  <c r="J139" i="37"/>
  <c r="I143" i="37"/>
  <c r="H151" i="37"/>
  <c r="F150" i="37"/>
  <c r="I152" i="37"/>
  <c r="F161" i="37"/>
  <c r="H166" i="37"/>
  <c r="J179" i="37"/>
  <c r="J183" i="37"/>
  <c r="G200" i="37"/>
  <c r="J221" i="37"/>
  <c r="I237" i="37"/>
  <c r="F250" i="37"/>
  <c r="J257" i="37"/>
  <c r="J89" i="37"/>
  <c r="H140" i="37"/>
  <c r="F139" i="37"/>
  <c r="H184" i="37"/>
  <c r="F183" i="37"/>
  <c r="F221" i="37"/>
  <c r="I45" i="37"/>
  <c r="G75" i="37"/>
  <c r="G91" i="37"/>
  <c r="H99" i="37"/>
  <c r="F98" i="37"/>
  <c r="I102" i="37"/>
  <c r="H112" i="37"/>
  <c r="G111" i="37"/>
  <c r="G118" i="37"/>
  <c r="G123" i="37"/>
  <c r="H129" i="37"/>
  <c r="F135" i="37"/>
  <c r="F141" i="37"/>
  <c r="J143" i="37"/>
  <c r="G150" i="37"/>
  <c r="J152" i="37"/>
  <c r="G161" i="37"/>
  <c r="F174" i="37"/>
  <c r="F181" i="37"/>
  <c r="F185" i="37"/>
  <c r="I200" i="37"/>
  <c r="F228" i="37"/>
  <c r="H233" i="37"/>
  <c r="F232" i="37"/>
  <c r="J237" i="37"/>
  <c r="G250" i="37"/>
  <c r="G116" i="37"/>
  <c r="J24" i="37"/>
  <c r="I91" i="37"/>
  <c r="I95" i="37"/>
  <c r="J102" i="37"/>
  <c r="I111" i="37"/>
  <c r="I118" i="37"/>
  <c r="I123" i="37"/>
  <c r="G135" i="37"/>
  <c r="G141" i="37"/>
  <c r="I150" i="37"/>
  <c r="F154" i="37"/>
  <c r="I161" i="37"/>
  <c r="G174" i="37"/>
  <c r="G181" i="37"/>
  <c r="G185" i="37"/>
  <c r="J200" i="37"/>
  <c r="G228" i="37"/>
  <c r="G232" i="37"/>
  <c r="I250" i="37"/>
  <c r="F257" i="37"/>
  <c r="J32" i="37"/>
  <c r="F64" i="37"/>
  <c r="J73" i="37"/>
  <c r="J75" i="37"/>
  <c r="J95" i="37"/>
  <c r="H110" i="37"/>
  <c r="F109" i="37"/>
  <c r="J111" i="37"/>
  <c r="J118" i="37"/>
  <c r="J123" i="37"/>
  <c r="I135" i="37"/>
  <c r="I141" i="37"/>
  <c r="F145" i="37"/>
  <c r="J150" i="37"/>
  <c r="G154" i="37"/>
  <c r="J161" i="37"/>
  <c r="I174" i="37"/>
  <c r="I181" i="37"/>
  <c r="I185" i="37"/>
  <c r="F206" i="37"/>
  <c r="F210" i="37"/>
  <c r="I228" i="37"/>
  <c r="I232" i="37"/>
  <c r="J250" i="37"/>
  <c r="H165" i="37"/>
  <c r="I190" i="37"/>
  <c r="J91" i="37"/>
  <c r="J16" i="37"/>
  <c r="H31" i="37"/>
  <c r="F30" i="37"/>
  <c r="G64" i="37"/>
  <c r="J69" i="37"/>
  <c r="J98" i="37"/>
  <c r="G109" i="37"/>
  <c r="F113" i="37"/>
  <c r="F120" i="37"/>
  <c r="F125" i="37"/>
  <c r="J135" i="37"/>
  <c r="J141" i="37"/>
  <c r="G145" i="37"/>
  <c r="I154" i="37"/>
  <c r="H160" i="37"/>
  <c r="F159" i="37"/>
  <c r="F163" i="37"/>
  <c r="F167" i="37"/>
  <c r="F172" i="37"/>
  <c r="J174" i="37"/>
  <c r="J181" i="37"/>
  <c r="J185" i="37"/>
  <c r="G206" i="37"/>
  <c r="G210" i="37"/>
  <c r="F218" i="37"/>
  <c r="H227" i="37"/>
  <c r="F226" i="37"/>
  <c r="J228" i="37"/>
  <c r="J232" i="37"/>
  <c r="F246" i="37"/>
  <c r="H253" i="37"/>
  <c r="F252" i="37"/>
  <c r="H134" i="37"/>
  <c r="F133" i="37"/>
  <c r="G170" i="37"/>
  <c r="H39" i="37"/>
  <c r="H41" i="37"/>
  <c r="I64" i="37"/>
  <c r="H94" i="37"/>
  <c r="F93" i="37"/>
  <c r="I109" i="37"/>
  <c r="G113" i="37"/>
  <c r="G120" i="37"/>
  <c r="G125" i="37"/>
  <c r="F137" i="37"/>
  <c r="I145" i="37"/>
  <c r="J154" i="37"/>
  <c r="G159" i="37"/>
  <c r="G163" i="37"/>
  <c r="G167" i="37"/>
  <c r="G172" i="37"/>
  <c r="H178" i="37"/>
  <c r="F177" i="37"/>
  <c r="I206" i="37"/>
  <c r="I210" i="37"/>
  <c r="G218" i="37"/>
  <c r="G226" i="37"/>
  <c r="H230" i="37"/>
  <c r="G252" i="37"/>
  <c r="H263" i="37"/>
  <c r="F262" i="37"/>
  <c r="J67" i="37"/>
  <c r="I157" i="37"/>
  <c r="I194" i="37"/>
  <c r="J235" i="37"/>
  <c r="G53" i="37"/>
  <c r="J21" i="37"/>
  <c r="I69" i="37"/>
  <c r="G38" i="37"/>
  <c r="G56" i="37"/>
  <c r="J64" i="37"/>
  <c r="G93" i="37"/>
  <c r="J109" i="37"/>
  <c r="I113" i="37"/>
  <c r="I120" i="37"/>
  <c r="I125" i="37"/>
  <c r="G137" i="37"/>
  <c r="J145" i="37"/>
  <c r="I159" i="37"/>
  <c r="I163" i="37"/>
  <c r="I172" i="37"/>
  <c r="G177" i="37"/>
  <c r="J206" i="37"/>
  <c r="J210" i="37"/>
  <c r="I218" i="37"/>
  <c r="I226" i="37"/>
  <c r="F235" i="37"/>
  <c r="I252" i="37"/>
  <c r="G262" i="37"/>
  <c r="I198" i="37"/>
  <c r="G248" i="37"/>
  <c r="I56" i="37"/>
  <c r="I93" i="37"/>
  <c r="F105" i="37"/>
  <c r="J113" i="37"/>
  <c r="J120" i="37"/>
  <c r="J125" i="37"/>
  <c r="I137" i="37"/>
  <c r="F157" i="37"/>
  <c r="J159" i="37"/>
  <c r="J163" i="37"/>
  <c r="J172" i="37"/>
  <c r="I177" i="37"/>
  <c r="F190" i="37"/>
  <c r="H195" i="37"/>
  <c r="F194" i="37"/>
  <c r="H199" i="37"/>
  <c r="F202" i="37"/>
  <c r="J218" i="37"/>
  <c r="J226" i="37"/>
  <c r="G235" i="37"/>
  <c r="J252" i="37"/>
  <c r="I262" i="37"/>
  <c r="H231" i="37"/>
  <c r="G67" i="37"/>
  <c r="H28" i="37"/>
  <c r="F27" i="37"/>
  <c r="J38" i="37"/>
  <c r="I43" i="37"/>
  <c r="J56" i="37"/>
  <c r="I67" i="37"/>
  <c r="H79" i="37"/>
  <c r="G78" i="37"/>
  <c r="J93" i="37"/>
  <c r="G105" i="37"/>
  <c r="F116" i="37"/>
  <c r="F127" i="37"/>
  <c r="J137" i="37"/>
  <c r="F148" i="37"/>
  <c r="G157" i="37"/>
  <c r="F170" i="37"/>
  <c r="J177" i="37"/>
  <c r="G190" i="37"/>
  <c r="G194" i="37"/>
  <c r="G198" i="37"/>
  <c r="G202" i="37"/>
  <c r="F212" i="37"/>
  <c r="I235" i="37"/>
  <c r="H241" i="37"/>
  <c r="H249" i="37"/>
  <c r="F248" i="37"/>
  <c r="J262" i="37"/>
  <c r="H65" i="37"/>
  <c r="H126" i="37"/>
  <c r="H247" i="37"/>
  <c r="H186" i="37"/>
  <c r="H44" i="37"/>
  <c r="H47" i="37"/>
  <c r="H114" i="37"/>
  <c r="H204" i="37"/>
  <c r="H222" i="37"/>
  <c r="H66" i="37"/>
  <c r="H106" i="37"/>
  <c r="H180" i="37"/>
  <c r="H205" i="37"/>
  <c r="H238" i="37"/>
  <c r="H54" i="37"/>
  <c r="H119" i="37"/>
  <c r="H142" i="37"/>
  <c r="H146" i="37"/>
  <c r="H207" i="37"/>
  <c r="H211" i="37"/>
  <c r="H214" i="37"/>
  <c r="H33" i="37"/>
  <c r="H36" i="37"/>
  <c r="H83" i="37"/>
  <c r="H171" i="37"/>
  <c r="H173" i="37"/>
  <c r="H46" i="37"/>
  <c r="H107" i="37"/>
  <c r="H203" i="37"/>
  <c r="H25" i="37"/>
  <c r="H48" i="37"/>
  <c r="H122" i="37"/>
  <c r="H20" i="37"/>
  <c r="H92" i="37"/>
  <c r="H117" i="37"/>
  <c r="H155" i="37"/>
  <c r="H158" i="37"/>
  <c r="H192" i="37"/>
  <c r="H213" i="37"/>
  <c r="H229" i="37"/>
  <c r="H187" i="37"/>
  <c r="H101" i="37"/>
  <c r="H149" i="37"/>
  <c r="H164" i="37"/>
  <c r="H175" i="37"/>
  <c r="H201" i="37"/>
  <c r="H258" i="37"/>
  <c r="H52" i="37"/>
  <c r="H81" i="37"/>
  <c r="H90" i="37"/>
  <c r="H193" i="37"/>
  <c r="H196" i="37"/>
  <c r="H70" i="37"/>
  <c r="H121" i="37"/>
  <c r="H138" i="37"/>
  <c r="H162" i="37"/>
  <c r="H251" i="37"/>
  <c r="H60" i="37"/>
  <c r="H96" i="37"/>
  <c r="H124" i="37"/>
  <c r="H168" i="37"/>
  <c r="H191" i="37"/>
  <c r="H236" i="37"/>
  <c r="H182" i="37"/>
  <c r="H51" i="37"/>
  <c r="H80" i="37"/>
  <c r="H136" i="37"/>
  <c r="H189" i="37"/>
  <c r="H219" i="37"/>
  <c r="H74" i="37"/>
  <c r="H22" i="37"/>
  <c r="H72" i="37"/>
  <c r="H40" i="37"/>
  <c r="H49" i="37"/>
  <c r="H57" i="37"/>
  <c r="H68" i="37"/>
  <c r="F97" i="37" l="1"/>
  <c r="F169" i="37"/>
  <c r="J63" i="37"/>
  <c r="J18" i="37"/>
  <c r="J176" i="37"/>
  <c r="G176" i="37"/>
  <c r="J169" i="37"/>
  <c r="G225" i="37"/>
  <c r="I147" i="37"/>
  <c r="I197" i="37"/>
  <c r="J234" i="37"/>
  <c r="J97" i="37"/>
  <c r="F86" i="37"/>
  <c r="G234" i="37"/>
  <c r="F156" i="37"/>
  <c r="F234" i="37"/>
  <c r="F225" i="37"/>
  <c r="J225" i="37"/>
  <c r="I225" i="37"/>
  <c r="G156" i="37"/>
  <c r="F147" i="37"/>
  <c r="F132" i="37"/>
  <c r="F63" i="37"/>
  <c r="J197" i="37"/>
  <c r="J147" i="37"/>
  <c r="G132" i="37"/>
  <c r="G18" i="37"/>
  <c r="I176" i="37"/>
  <c r="I234" i="37"/>
  <c r="I18" i="37"/>
  <c r="F176" i="37"/>
  <c r="F245" i="37"/>
  <c r="I132" i="37"/>
  <c r="I86" i="37"/>
  <c r="J132" i="37"/>
  <c r="I169" i="37"/>
  <c r="I97" i="37"/>
  <c r="G147" i="37"/>
  <c r="G197" i="37"/>
  <c r="I156" i="37"/>
  <c r="G63" i="37"/>
  <c r="J156" i="37"/>
  <c r="F18" i="37"/>
  <c r="I63" i="37"/>
  <c r="J86" i="37"/>
  <c r="F197" i="37"/>
  <c r="G97" i="37"/>
  <c r="G86" i="37"/>
  <c r="G169" i="37"/>
  <c r="F42" i="37"/>
  <c r="F55" i="37"/>
  <c r="G239" i="37"/>
  <c r="G55" i="37"/>
  <c r="H240" i="37"/>
  <c r="I55" i="37"/>
  <c r="J55" i="37"/>
  <c r="J239" i="37"/>
  <c r="I239" i="37"/>
  <c r="F34" i="37"/>
  <c r="F23" i="37"/>
  <c r="H73" i="37"/>
  <c r="G77" i="37"/>
  <c r="K26" i="37"/>
  <c r="K50" i="37"/>
  <c r="G58" i="37"/>
  <c r="G12" i="37" s="1"/>
  <c r="H75" i="37"/>
  <c r="I58" i="37"/>
  <c r="K47" i="37"/>
  <c r="H67" i="37"/>
  <c r="K81" i="37"/>
  <c r="K233" i="37"/>
  <c r="K49" i="37"/>
  <c r="K51" i="37"/>
  <c r="K52" i="37"/>
  <c r="K263" i="37"/>
  <c r="K37" i="37"/>
  <c r="K48" i="37"/>
  <c r="K40" i="37"/>
  <c r="K66" i="37"/>
  <c r="K249" i="37"/>
  <c r="K110" i="37"/>
  <c r="K184" i="37"/>
  <c r="F58" i="37"/>
  <c r="H71" i="37"/>
  <c r="K173" i="37"/>
  <c r="K54" i="37"/>
  <c r="K53" i="37" s="1"/>
  <c r="K119" i="37"/>
  <c r="H93" i="37"/>
  <c r="K134" i="37"/>
  <c r="K160" i="37"/>
  <c r="F77" i="37"/>
  <c r="J77" i="37"/>
  <c r="K29" i="37"/>
  <c r="I77" i="37"/>
  <c r="K128" i="37"/>
  <c r="H27" i="37"/>
  <c r="K129" i="37"/>
  <c r="K76" i="37"/>
  <c r="K188" i="37"/>
  <c r="K166" i="37"/>
  <c r="K28" i="37"/>
  <c r="K79" i="37"/>
  <c r="K94" i="37"/>
  <c r="K41" i="37"/>
  <c r="I23" i="37"/>
  <c r="K205" i="37"/>
  <c r="K126" i="37"/>
  <c r="H125" i="37"/>
  <c r="K199" i="37"/>
  <c r="H198" i="37"/>
  <c r="K236" i="37"/>
  <c r="H235" i="37"/>
  <c r="K70" i="37"/>
  <c r="H69" i="37"/>
  <c r="K101" i="37"/>
  <c r="H100" i="37"/>
  <c r="K192" i="37"/>
  <c r="K203" i="37"/>
  <c r="H202" i="37"/>
  <c r="H172" i="37"/>
  <c r="K17" i="37"/>
  <c r="H16" i="37"/>
  <c r="K207" i="37"/>
  <c r="K238" i="37"/>
  <c r="H237" i="37"/>
  <c r="K241" i="37"/>
  <c r="K211" i="37"/>
  <c r="H210" i="37"/>
  <c r="G209" i="37"/>
  <c r="H111" i="37"/>
  <c r="I115" i="37"/>
  <c r="K60" i="37"/>
  <c r="H59" i="37"/>
  <c r="K158" i="37"/>
  <c r="H157" i="37"/>
  <c r="K171" i="37"/>
  <c r="H170" i="37"/>
  <c r="K65" i="37"/>
  <c r="H64" i="37"/>
  <c r="J217" i="37"/>
  <c r="K31" i="37"/>
  <c r="H30" i="37"/>
  <c r="K165" i="37"/>
  <c r="F256" i="37"/>
  <c r="H183" i="37"/>
  <c r="I256" i="37"/>
  <c r="K153" i="37"/>
  <c r="H152" i="37"/>
  <c r="J104" i="37"/>
  <c r="K213" i="37"/>
  <c r="H212" i="37"/>
  <c r="I220" i="37"/>
  <c r="K57" i="37"/>
  <c r="H56" i="37"/>
  <c r="K251" i="37"/>
  <c r="H250" i="37"/>
  <c r="K258" i="37"/>
  <c r="H257" i="37"/>
  <c r="K155" i="37"/>
  <c r="H154" i="37"/>
  <c r="K107" i="37"/>
  <c r="K195" i="37"/>
  <c r="H194" i="37"/>
  <c r="K230" i="37"/>
  <c r="H232" i="37"/>
  <c r="J256" i="37"/>
  <c r="I104" i="37"/>
  <c r="K231" i="37"/>
  <c r="I261" i="37"/>
  <c r="I217" i="37"/>
  <c r="J108" i="37"/>
  <c r="F108" i="37"/>
  <c r="J23" i="37"/>
  <c r="K99" i="37"/>
  <c r="H98" i="37"/>
  <c r="H53" i="37"/>
  <c r="G256" i="37"/>
  <c r="K46" i="37"/>
  <c r="H45" i="37"/>
  <c r="K146" i="37"/>
  <c r="H145" i="37"/>
  <c r="K180" i="37"/>
  <c r="H179" i="37"/>
  <c r="K196" i="37"/>
  <c r="K187" i="37"/>
  <c r="K25" i="37"/>
  <c r="H24" i="37"/>
  <c r="J261" i="37"/>
  <c r="G261" i="37"/>
  <c r="F261" i="37"/>
  <c r="K140" i="37"/>
  <c r="H139" i="37"/>
  <c r="K142" i="37"/>
  <c r="H141" i="37"/>
  <c r="H105" i="37"/>
  <c r="K222" i="37"/>
  <c r="H221" i="37"/>
  <c r="G217" i="37"/>
  <c r="H109" i="37"/>
  <c r="K151" i="37"/>
  <c r="H150" i="37"/>
  <c r="K219" i="37"/>
  <c r="H218" i="37"/>
  <c r="K189" i="37"/>
  <c r="K182" i="37"/>
  <c r="H181" i="37"/>
  <c r="K168" i="37"/>
  <c r="H167" i="37"/>
  <c r="K162" i="37"/>
  <c r="H161" i="37"/>
  <c r="K201" i="37"/>
  <c r="H200" i="37"/>
  <c r="K36" i="37"/>
  <c r="H35" i="37"/>
  <c r="K204" i="37"/>
  <c r="H78" i="37"/>
  <c r="H262" i="37"/>
  <c r="K227" i="37"/>
  <c r="H226" i="37"/>
  <c r="F209" i="37"/>
  <c r="K208" i="37"/>
  <c r="J115" i="37"/>
  <c r="K144" i="37"/>
  <c r="H143" i="37"/>
  <c r="K44" i="37"/>
  <c r="H43" i="37"/>
  <c r="K193" i="37"/>
  <c r="K92" i="37"/>
  <c r="H91" i="37"/>
  <c r="K83" i="37"/>
  <c r="H82" i="37"/>
  <c r="K175" i="37"/>
  <c r="H174" i="37"/>
  <c r="K33" i="37"/>
  <c r="H32" i="37"/>
  <c r="H118" i="37"/>
  <c r="F115" i="37"/>
  <c r="F104" i="37"/>
  <c r="J209" i="37"/>
  <c r="K178" i="37"/>
  <c r="H177" i="37"/>
  <c r="K253" i="37"/>
  <c r="H252" i="37"/>
  <c r="H159" i="37"/>
  <c r="K22" i="37"/>
  <c r="H21" i="37"/>
  <c r="K191" i="37"/>
  <c r="H190" i="37"/>
  <c r="K117" i="37"/>
  <c r="H116" i="37"/>
  <c r="K138" i="37"/>
  <c r="H137" i="37"/>
  <c r="K121" i="37"/>
  <c r="H120" i="37"/>
  <c r="K164" i="37"/>
  <c r="H163" i="37"/>
  <c r="K122" i="37"/>
  <c r="K114" i="37"/>
  <c r="H113" i="37"/>
  <c r="I108" i="37"/>
  <c r="H133" i="37"/>
  <c r="F217" i="37"/>
  <c r="G115" i="37"/>
  <c r="H127" i="37"/>
  <c r="K96" i="37"/>
  <c r="H95" i="37"/>
  <c r="K20" i="37"/>
  <c r="H19" i="37"/>
  <c r="K112" i="37"/>
  <c r="G104" i="37"/>
  <c r="I209" i="37"/>
  <c r="G108" i="37"/>
  <c r="F220" i="37"/>
  <c r="G220" i="37"/>
  <c r="K124" i="37"/>
  <c r="H123" i="37"/>
  <c r="K149" i="37"/>
  <c r="H148" i="37"/>
  <c r="K186" i="37"/>
  <c r="H185" i="37"/>
  <c r="K136" i="37"/>
  <c r="H135" i="37"/>
  <c r="K106" i="37"/>
  <c r="K90" i="37"/>
  <c r="H89" i="37"/>
  <c r="K229" i="37"/>
  <c r="H228" i="37"/>
  <c r="K214" i="37"/>
  <c r="K247" i="37"/>
  <c r="H248" i="37"/>
  <c r="K39" i="37"/>
  <c r="H38" i="37"/>
  <c r="J58" i="37"/>
  <c r="H206" i="37"/>
  <c r="J220" i="37"/>
  <c r="G23" i="37"/>
  <c r="K103" i="37"/>
  <c r="H102" i="37"/>
  <c r="K72" i="37"/>
  <c r="K68" i="37"/>
  <c r="K74" i="37"/>
  <c r="K80" i="37"/>
  <c r="H132" i="37" l="1"/>
  <c r="I224" i="37"/>
  <c r="J131" i="37"/>
  <c r="J224" i="37"/>
  <c r="F224" i="37"/>
  <c r="F62" i="37"/>
  <c r="K167" i="37"/>
  <c r="G224" i="37"/>
  <c r="H97" i="37"/>
  <c r="H63" i="37"/>
  <c r="G131" i="37"/>
  <c r="H169" i="37"/>
  <c r="H18" i="37"/>
  <c r="H234" i="37"/>
  <c r="I131" i="37"/>
  <c r="H147" i="37"/>
  <c r="H225" i="37"/>
  <c r="H156" i="37"/>
  <c r="H197" i="37"/>
  <c r="F131" i="37"/>
  <c r="H176" i="37"/>
  <c r="H86" i="37"/>
  <c r="H239" i="37"/>
  <c r="H55" i="37"/>
  <c r="K240" i="37"/>
  <c r="K67" i="37"/>
  <c r="K73" i="37"/>
  <c r="K71" i="37"/>
  <c r="K93" i="37"/>
  <c r="K159" i="37"/>
  <c r="K82" i="37"/>
  <c r="K89" i="37"/>
  <c r="K98" i="37"/>
  <c r="K75" i="37"/>
  <c r="H77" i="37"/>
  <c r="K100" i="37"/>
  <c r="K111" i="37"/>
  <c r="H108" i="37"/>
  <c r="K56" i="37"/>
  <c r="J62" i="37"/>
  <c r="H115" i="37"/>
  <c r="K135" i="37"/>
  <c r="K109" i="37"/>
  <c r="K150" i="37"/>
  <c r="K200" i="37"/>
  <c r="K248" i="37"/>
  <c r="G216" i="37"/>
  <c r="K252" i="37"/>
  <c r="K226" i="37"/>
  <c r="H217" i="37"/>
  <c r="K218" i="37"/>
  <c r="G62" i="37"/>
  <c r="K190" i="37"/>
  <c r="G260" i="37"/>
  <c r="K198" i="37"/>
  <c r="K123" i="37"/>
  <c r="K133" i="37"/>
  <c r="G255" i="37"/>
  <c r="I260" i="37"/>
  <c r="K194" i="37"/>
  <c r="F255" i="37"/>
  <c r="K157" i="37"/>
  <c r="K102" i="37"/>
  <c r="K139" i="37"/>
  <c r="K237" i="37"/>
  <c r="K91" i="37"/>
  <c r="K143" i="37"/>
  <c r="K78" i="37"/>
  <c r="K181" i="37"/>
  <c r="H23" i="37"/>
  <c r="K152" i="37"/>
  <c r="K69" i="37"/>
  <c r="J216" i="37"/>
  <c r="F216" i="37"/>
  <c r="K163" i="37"/>
  <c r="K177" i="37"/>
  <c r="H220" i="37"/>
  <c r="K221" i="37"/>
  <c r="K179" i="37"/>
  <c r="J255" i="37"/>
  <c r="H60" i="32"/>
  <c r="H256" i="37"/>
  <c r="K257" i="37"/>
  <c r="K64" i="37"/>
  <c r="K125" i="37"/>
  <c r="K185" i="37"/>
  <c r="H58" i="37"/>
  <c r="H12" i="37" s="1"/>
  <c r="H209" i="37"/>
  <c r="K210" i="37"/>
  <c r="K16" i="37"/>
  <c r="K118" i="37"/>
  <c r="I62" i="37"/>
  <c r="K232" i="37"/>
  <c r="K235" i="37"/>
  <c r="K120" i="37"/>
  <c r="K137" i="37"/>
  <c r="H261" i="37"/>
  <c r="K262" i="37"/>
  <c r="H104" i="37"/>
  <c r="K105" i="37"/>
  <c r="K145" i="37"/>
  <c r="K172" i="37"/>
  <c r="K212" i="37"/>
  <c r="K95" i="37"/>
  <c r="F260" i="37"/>
  <c r="I216" i="37"/>
  <c r="I255" i="37"/>
  <c r="G60" i="32"/>
  <c r="K202" i="37"/>
  <c r="K148" i="37"/>
  <c r="K228" i="37"/>
  <c r="K113" i="37"/>
  <c r="K161" i="37"/>
  <c r="K141" i="37"/>
  <c r="J260" i="37"/>
  <c r="K183" i="37"/>
  <c r="K170" i="37"/>
  <c r="K206" i="37"/>
  <c r="K127" i="37"/>
  <c r="K116" i="37"/>
  <c r="K174" i="37"/>
  <c r="K154" i="37"/>
  <c r="K250" i="37"/>
  <c r="K197" i="37" l="1"/>
  <c r="K176" i="37"/>
  <c r="K147" i="37"/>
  <c r="H224" i="37"/>
  <c r="H131" i="37"/>
  <c r="K239" i="37"/>
  <c r="K18" i="37"/>
  <c r="K12" i="37" s="1"/>
  <c r="K156" i="37"/>
  <c r="K234" i="37"/>
  <c r="K225" i="37"/>
  <c r="K63" i="37"/>
  <c r="K169" i="37"/>
  <c r="K132" i="37"/>
  <c r="K97" i="37"/>
  <c r="K86" i="37"/>
  <c r="K55" i="37"/>
  <c r="K108" i="37"/>
  <c r="K77" i="37"/>
  <c r="K115" i="37"/>
  <c r="H62" i="37"/>
  <c r="H255" i="37"/>
  <c r="K256" i="37"/>
  <c r="K220" i="37"/>
  <c r="H260" i="37"/>
  <c r="K261" i="37"/>
  <c r="K217" i="37"/>
  <c r="H216" i="37"/>
  <c r="K104" i="37"/>
  <c r="K209" i="37"/>
  <c r="K224" i="37" l="1"/>
  <c r="K131" i="37"/>
  <c r="K62" i="37"/>
  <c r="K260" i="37"/>
  <c r="K216" i="37"/>
  <c r="K255" i="37"/>
  <c r="J41" i="29" l="1"/>
  <c r="G39" i="19" l="1"/>
  <c r="G38" i="19"/>
  <c r="G37" i="19"/>
  <c r="G36" i="19"/>
  <c r="G34" i="19"/>
  <c r="G33" i="19"/>
  <c r="G32" i="19"/>
  <c r="G31" i="19"/>
  <c r="G29" i="19"/>
  <c r="G28" i="19"/>
  <c r="G26" i="19"/>
  <c r="G25" i="19"/>
  <c r="G24" i="19"/>
  <c r="G22" i="19"/>
  <c r="G21" i="19"/>
  <c r="G20" i="19"/>
  <c r="G19" i="19"/>
  <c r="G18" i="19"/>
  <c r="G17" i="19"/>
  <c r="G16" i="19"/>
  <c r="F46" i="33"/>
  <c r="F45" i="33"/>
  <c r="F44" i="33"/>
  <c r="F43" i="33"/>
  <c r="F40" i="33"/>
  <c r="F39" i="33"/>
  <c r="F38" i="33"/>
  <c r="F37" i="33"/>
  <c r="F36" i="33"/>
  <c r="F35" i="33"/>
  <c r="F34" i="33"/>
  <c r="F33" i="33"/>
  <c r="F32" i="33"/>
  <c r="F29" i="33"/>
  <c r="F28" i="33"/>
  <c r="F27" i="33"/>
  <c r="F26" i="33"/>
  <c r="F25" i="33"/>
  <c r="F24" i="33"/>
  <c r="F23" i="33"/>
  <c r="F20" i="33"/>
  <c r="F19" i="33"/>
  <c r="F18" i="33"/>
  <c r="F17" i="33"/>
  <c r="F16" i="33"/>
  <c r="G20" i="29" l="1"/>
  <c r="E33" i="29"/>
  <c r="G11" i="29"/>
  <c r="E30" i="29"/>
  <c r="E31" i="29"/>
  <c r="G12" i="29"/>
  <c r="G17" i="29"/>
  <c r="G18" i="29"/>
  <c r="E37" i="29"/>
  <c r="E34" i="29"/>
  <c r="G15" i="29"/>
  <c r="G19" i="29"/>
  <c r="E32" i="29" l="1"/>
  <c r="G13" i="29"/>
  <c r="E35" i="29"/>
  <c r="G16" i="29"/>
  <c r="H15" i="37" l="1"/>
  <c r="E12" i="30" l="1"/>
  <c r="E13" i="30" l="1"/>
  <c r="I35" i="29" l="1"/>
  <c r="H35" i="29"/>
  <c r="I34" i="29"/>
  <c r="H34" i="29"/>
  <c r="J18" i="29" l="1"/>
  <c r="J17" i="29"/>
  <c r="J16" i="29"/>
  <c r="J15" i="29"/>
  <c r="C7" i="40" l="1"/>
  <c r="J14" i="37" l="1"/>
  <c r="J13" i="37" l="1"/>
  <c r="I14" i="37" l="1"/>
  <c r="J10" i="37" l="1"/>
  <c r="I13" i="37"/>
  <c r="I33" i="29"/>
  <c r="H33" i="29"/>
  <c r="F33" i="29"/>
  <c r="F43" i="29" l="1"/>
  <c r="I10" i="37" l="1"/>
  <c r="I42" i="29"/>
  <c r="H42" i="29"/>
  <c r="F42" i="29"/>
  <c r="E42" i="29"/>
  <c r="G35" i="29" l="1"/>
  <c r="I43" i="29"/>
  <c r="H43" i="29"/>
  <c r="E43" i="29"/>
  <c r="F14" i="37" l="1"/>
  <c r="G14" i="37"/>
  <c r="F13" i="37" l="1"/>
  <c r="G13" i="37"/>
  <c r="F12" i="37" l="1"/>
  <c r="G10" i="37" l="1"/>
  <c r="F10" i="37"/>
  <c r="C31" i="38" l="1"/>
  <c r="F17" i="31" l="1"/>
  <c r="I17" i="31" s="1"/>
  <c r="F72" i="32"/>
  <c r="F71" i="32"/>
  <c r="F69" i="32"/>
  <c r="F68" i="32"/>
  <c r="F67" i="32"/>
  <c r="F66" i="32"/>
  <c r="F65" i="32"/>
  <c r="F64" i="32"/>
  <c r="F63" i="32"/>
  <c r="F61" i="32"/>
  <c r="F59" i="32"/>
  <c r="F57" i="32"/>
  <c r="F56" i="32"/>
  <c r="F55" i="32"/>
  <c r="F47" i="32"/>
  <c r="F46" i="32"/>
  <c r="F45" i="32"/>
  <c r="F43" i="32"/>
  <c r="F41" i="32"/>
  <c r="F40" i="32"/>
  <c r="F39" i="32"/>
  <c r="F21" i="32"/>
  <c r="F16" i="32"/>
  <c r="F70" i="32" l="1"/>
  <c r="F51" i="32"/>
  <c r="F24" i="32"/>
  <c r="F42" i="32"/>
  <c r="F34" i="32"/>
  <c r="F36" i="32"/>
  <c r="F52" i="32"/>
  <c r="H14" i="37"/>
  <c r="H13" i="37" l="1"/>
  <c r="I42" i="32"/>
  <c r="F25" i="32"/>
  <c r="F60" i="32"/>
  <c r="F20" i="32"/>
  <c r="F30" i="32"/>
  <c r="F37" i="32"/>
  <c r="F35" i="32"/>
  <c r="F31" i="32"/>
  <c r="F22" i="32"/>
  <c r="F33" i="32"/>
  <c r="F54" i="32"/>
  <c r="F50" i="32"/>
  <c r="F23" i="32"/>
  <c r="F32" i="32"/>
  <c r="F27" i="32"/>
  <c r="K15" i="37"/>
  <c r="B18" i="48"/>
  <c r="C18" i="48"/>
  <c r="B33" i="48"/>
  <c r="C33" i="48"/>
  <c r="F31" i="47"/>
  <c r="D31" i="47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F19" i="32" l="1"/>
  <c r="K14" i="37"/>
  <c r="B35" i="48"/>
  <c r="C35" i="48"/>
  <c r="H31" i="47"/>
  <c r="F29" i="32"/>
  <c r="F17" i="32"/>
  <c r="F13" i="32"/>
  <c r="F12" i="32"/>
  <c r="F14" i="32"/>
  <c r="F15" i="32"/>
  <c r="F49" i="32"/>
  <c r="D48" i="32"/>
  <c r="D33" i="47"/>
  <c r="F33" i="47"/>
  <c r="H19" i="47"/>
  <c r="H10" i="37" l="1"/>
  <c r="K13" i="37"/>
  <c r="H33" i="47"/>
  <c r="K10" i="37" l="1"/>
  <c r="C15" i="40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I46" i="33"/>
  <c r="I45" i="33"/>
  <c r="I44" i="33"/>
  <c r="I43" i="33"/>
  <c r="H42" i="33"/>
  <c r="G42" i="33"/>
  <c r="E42" i="33"/>
  <c r="D42" i="33"/>
  <c r="I40" i="33"/>
  <c r="I39" i="33"/>
  <c r="I38" i="33"/>
  <c r="I37" i="33"/>
  <c r="I36" i="33"/>
  <c r="I35" i="33"/>
  <c r="I34" i="33"/>
  <c r="I33" i="33"/>
  <c r="I32" i="33"/>
  <c r="H31" i="33"/>
  <c r="G31" i="33"/>
  <c r="E31" i="33"/>
  <c r="D31" i="33"/>
  <c r="I29" i="33"/>
  <c r="I28" i="33"/>
  <c r="I27" i="33"/>
  <c r="I26" i="33"/>
  <c r="I25" i="33"/>
  <c r="I24" i="33"/>
  <c r="I23" i="33"/>
  <c r="H22" i="33"/>
  <c r="G22" i="33"/>
  <c r="E22" i="33"/>
  <c r="D22" i="33"/>
  <c r="I20" i="33"/>
  <c r="I19" i="33"/>
  <c r="I18" i="33"/>
  <c r="I17" i="33"/>
  <c r="I16" i="33"/>
  <c r="F15" i="33"/>
  <c r="I15" i="33" s="1"/>
  <c r="F13" i="33"/>
  <c r="I13" i="33" s="1"/>
  <c r="I81" i="32"/>
  <c r="I80" i="32"/>
  <c r="I79" i="32"/>
  <c r="I78" i="32"/>
  <c r="I77" i="32"/>
  <c r="I76" i="32"/>
  <c r="I75" i="32"/>
  <c r="H74" i="32"/>
  <c r="G74" i="32"/>
  <c r="E74" i="32"/>
  <c r="D74" i="32"/>
  <c r="I73" i="32"/>
  <c r="I72" i="32"/>
  <c r="I71" i="32"/>
  <c r="H70" i="32"/>
  <c r="G70" i="32"/>
  <c r="I69" i="32"/>
  <c r="I68" i="32"/>
  <c r="I67" i="32"/>
  <c r="I66" i="32"/>
  <c r="I65" i="32"/>
  <c r="I64" i="32"/>
  <c r="I63" i="32"/>
  <c r="H62" i="32"/>
  <c r="G62" i="32"/>
  <c r="E62" i="32"/>
  <c r="D62" i="32"/>
  <c r="I61" i="32"/>
  <c r="I60" i="32"/>
  <c r="I59" i="32"/>
  <c r="H58" i="32"/>
  <c r="G58" i="32"/>
  <c r="E58" i="32"/>
  <c r="D58" i="32"/>
  <c r="I57" i="32"/>
  <c r="I56" i="32"/>
  <c r="I55" i="32"/>
  <c r="I52" i="32"/>
  <c r="H48" i="32"/>
  <c r="G48" i="32"/>
  <c r="E48" i="32"/>
  <c r="I47" i="32"/>
  <c r="I46" i="32"/>
  <c r="I45" i="32"/>
  <c r="I43" i="32"/>
  <c r="I41" i="32"/>
  <c r="I40" i="32"/>
  <c r="I39" i="32"/>
  <c r="H38" i="32"/>
  <c r="G38" i="32"/>
  <c r="E38" i="32"/>
  <c r="H28" i="32"/>
  <c r="G28" i="32"/>
  <c r="E28" i="32"/>
  <c r="I27" i="32"/>
  <c r="I24" i="32"/>
  <c r="I21" i="32"/>
  <c r="I19" i="32"/>
  <c r="H18" i="32"/>
  <c r="G18" i="32"/>
  <c r="E18" i="32"/>
  <c r="I17" i="32"/>
  <c r="I16" i="32"/>
  <c r="I15" i="32"/>
  <c r="I14" i="32"/>
  <c r="I13" i="32"/>
  <c r="I12" i="32"/>
  <c r="F11" i="32"/>
  <c r="H10" i="32"/>
  <c r="G10" i="32"/>
  <c r="E10" i="32"/>
  <c r="D10" i="32"/>
  <c r="F15" i="31"/>
  <c r="I15" i="31" s="1"/>
  <c r="E20" i="30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H13" i="30"/>
  <c r="J46" i="29"/>
  <c r="G46" i="29"/>
  <c r="G45" i="29" s="1"/>
  <c r="I45" i="29"/>
  <c r="D30" i="20" s="1"/>
  <c r="H45" i="29"/>
  <c r="F45" i="29"/>
  <c r="E45" i="29"/>
  <c r="C30" i="20" s="1"/>
  <c r="J40" i="29"/>
  <c r="G40" i="29"/>
  <c r="I39" i="29"/>
  <c r="H39" i="29"/>
  <c r="J36" i="29"/>
  <c r="G36" i="29"/>
  <c r="J33" i="29"/>
  <c r="G33" i="29"/>
  <c r="J32" i="29"/>
  <c r="G32" i="29"/>
  <c r="J30" i="29"/>
  <c r="G30" i="29"/>
  <c r="J20" i="29"/>
  <c r="G42" i="29"/>
  <c r="J14" i="29"/>
  <c r="G14" i="29"/>
  <c r="J13" i="29"/>
  <c r="J12" i="29"/>
  <c r="J11" i="29"/>
  <c r="F31" i="33" l="1"/>
  <c r="I31" i="33" s="1"/>
  <c r="J42" i="29"/>
  <c r="F29" i="29"/>
  <c r="F19" i="31"/>
  <c r="C8" i="38"/>
  <c r="I11" i="32"/>
  <c r="I29" i="29"/>
  <c r="J35" i="29"/>
  <c r="J45" i="29"/>
  <c r="F58" i="32"/>
  <c r="H48" i="29"/>
  <c r="D38" i="32"/>
  <c r="D18" i="32"/>
  <c r="D28" i="32"/>
  <c r="H29" i="29"/>
  <c r="I48" i="29"/>
  <c r="E82" i="32"/>
  <c r="F74" i="32"/>
  <c r="J34" i="29"/>
  <c r="G82" i="32"/>
  <c r="H82" i="32"/>
  <c r="F62" i="32"/>
  <c r="F22" i="33"/>
  <c r="I22" i="33" s="1"/>
  <c r="F42" i="33"/>
  <c r="I42" i="33" s="1"/>
  <c r="F10" i="32"/>
  <c r="G34" i="29"/>
  <c r="D21" i="31" l="1"/>
  <c r="E21" i="31"/>
  <c r="G21" i="31"/>
  <c r="H21" i="31"/>
  <c r="I70" i="32"/>
  <c r="I62" i="32"/>
  <c r="I74" i="32"/>
  <c r="F28" i="32"/>
  <c r="F18" i="32"/>
  <c r="I58" i="32"/>
  <c r="F38" i="32"/>
  <c r="F22" i="29"/>
  <c r="D22" i="30"/>
  <c r="G12" i="33"/>
  <c r="G48" i="33" s="1"/>
  <c r="F22" i="30"/>
  <c r="G22" i="30"/>
  <c r="H12" i="33"/>
  <c r="H48" i="33" s="1"/>
  <c r="I10" i="32"/>
  <c r="I19" i="31" l="1"/>
  <c r="I38" i="32"/>
  <c r="I18" i="32"/>
  <c r="I28" i="32"/>
  <c r="C40" i="38"/>
  <c r="F39" i="29"/>
  <c r="F48" i="29" s="1"/>
  <c r="F11" i="31"/>
  <c r="E12" i="33"/>
  <c r="E48" i="33" s="1"/>
  <c r="I49" i="32"/>
  <c r="C34" i="20"/>
  <c r="E14" i="20"/>
  <c r="D14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J16" i="19"/>
  <c r="I14" i="19"/>
  <c r="H14" i="19"/>
  <c r="F14" i="19"/>
  <c r="G13" i="19"/>
  <c r="J13" i="19" s="1"/>
  <c r="G12" i="19"/>
  <c r="J12" i="19" s="1"/>
  <c r="I11" i="19"/>
  <c r="H11" i="19"/>
  <c r="F11" i="19"/>
  <c r="E11" i="19"/>
  <c r="E34" i="20"/>
  <c r="D34" i="20"/>
  <c r="G30" i="19" l="1"/>
  <c r="G11" i="19"/>
  <c r="G27" i="19"/>
  <c r="J27" i="19" s="1"/>
  <c r="G35" i="19"/>
  <c r="J35" i="19" s="1"/>
  <c r="I11" i="31"/>
  <c r="I41" i="19"/>
  <c r="H41" i="19"/>
  <c r="F41" i="19"/>
  <c r="G23" i="19"/>
  <c r="J23" i="19" s="1"/>
  <c r="E10" i="20"/>
  <c r="E18" i="20" s="1"/>
  <c r="E22" i="20" s="1"/>
  <c r="E26" i="20" s="1"/>
  <c r="J11" i="19"/>
  <c r="D10" i="20"/>
  <c r="D18" i="20" s="1"/>
  <c r="D22" i="20" s="1"/>
  <c r="D26" i="20" s="1"/>
  <c r="J30" i="19"/>
  <c r="I51" i="32" l="1"/>
  <c r="D82" i="32" l="1"/>
  <c r="F48" i="32"/>
  <c r="G15" i="19" l="1"/>
  <c r="F13" i="31"/>
  <c r="F21" i="31" s="1"/>
  <c r="G37" i="29"/>
  <c r="G29" i="29" s="1"/>
  <c r="I48" i="32"/>
  <c r="F82" i="32"/>
  <c r="E29" i="29" l="1"/>
  <c r="C14" i="20"/>
  <c r="J37" i="29"/>
  <c r="J29" i="29" s="1"/>
  <c r="I82" i="32"/>
  <c r="G22" i="29"/>
  <c r="I13" i="31"/>
  <c r="I21" i="31" s="1"/>
  <c r="E22" i="29"/>
  <c r="E39" i="29"/>
  <c r="G43" i="29"/>
  <c r="G39" i="29" s="1"/>
  <c r="G48" i="29" s="1"/>
  <c r="D12" i="33"/>
  <c r="D48" i="33" s="1"/>
  <c r="F14" i="33"/>
  <c r="E22" i="30"/>
  <c r="C22" i="30"/>
  <c r="J15" i="19"/>
  <c r="E14" i="19"/>
  <c r="H22" i="29" l="1"/>
  <c r="C10" i="20"/>
  <c r="C18" i="20" s="1"/>
  <c r="C22" i="20" s="1"/>
  <c r="C26" i="20" s="1"/>
  <c r="E48" i="29"/>
  <c r="J39" i="29"/>
  <c r="J48" i="29" s="1"/>
  <c r="F12" i="33"/>
  <c r="F48" i="33" s="1"/>
  <c r="I14" i="33"/>
  <c r="I12" i="33" s="1"/>
  <c r="I48" i="33" s="1"/>
  <c r="H12" i="30"/>
  <c r="H22" i="30" s="1"/>
  <c r="G14" i="19"/>
  <c r="E41" i="19"/>
  <c r="I22" i="29" l="1"/>
  <c r="J19" i="29"/>
  <c r="J22" i="29" s="1"/>
  <c r="C20" i="40"/>
  <c r="J14" i="19"/>
  <c r="J41" i="19" s="1"/>
  <c r="G41" i="19"/>
  <c r="J43" i="29" l="1"/>
</calcChain>
</file>

<file path=xl/sharedStrings.xml><?xml version="1.0" encoding="utf-8"?>
<sst xmlns="http://schemas.openxmlformats.org/spreadsheetml/2006/main" count="657" uniqueCount="489">
  <si>
    <t>Activos Intangibles</t>
  </si>
  <si>
    <t>Aportaciones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</si>
  <si>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</si>
  <si>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</si>
  <si>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</si>
  <si>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</si>
  <si>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</si>
  <si>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</si>
  <si>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</si>
  <si>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</si>
  <si>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</si>
  <si>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</si>
  <si>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</si>
  <si>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</si>
  <si>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</si>
  <si>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</si>
  <si>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</si>
  <si>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</si>
  <si>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</si>
  <si>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</si>
  <si>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</si>
  <si>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</si>
  <si>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</si>
  <si>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</si>
  <si>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</si>
  <si>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</si>
  <si>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</si>
  <si>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</si>
  <si>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</si>
  <si>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</si>
  <si>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</si>
  <si>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</si>
  <si>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</si>
  <si>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</si>
  <si>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</si>
  <si>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</si>
  <si>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</si>
  <si>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</si>
  <si>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</si>
  <si>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</si>
  <si>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</si>
  <si>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</si>
  <si>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</si>
  <si>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</si>
  <si>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</si>
  <si>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</si>
  <si>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</si>
  <si>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</si>
  <si>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</si>
  <si>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</si>
  <si>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</si>
  <si>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</si>
  <si>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</si>
  <si>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</si>
  <si>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</si>
  <si>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</si>
  <si>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</si>
  <si>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</si>
  <si>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</si>
  <si>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</si>
  <si>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</si>
  <si>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</si>
  <si>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</si>
  <si>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</si>
  <si>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</si>
  <si>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</si>
  <si>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</si>
  <si>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</si>
  <si>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</si>
  <si>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</si>
  <si>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</si>
  <si>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</si>
  <si>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</si>
  <si>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</si>
  <si>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</si>
  <si>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</si>
  <si>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</si>
  <si>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</si>
  <si>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</si>
  <si>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</si>
  <si>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</si>
  <si>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</si>
  <si>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</si>
  <si>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</si>
  <si>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</si>
  <si>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</si>
  <si>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</si>
  <si>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</si>
  <si>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</si>
  <si>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</si>
  <si>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</si>
  <si>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</si>
  <si>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</si>
  <si>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</si>
  <si>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</si>
  <si>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</si>
  <si>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</si>
  <si>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</si>
  <si>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</si>
  <si>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</si>
  <si>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</si>
  <si>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</si>
  <si>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</si>
  <si>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</si>
  <si>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</si>
  <si>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</si>
  <si>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</si>
  <si>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</si>
  <si>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</si>
  <si>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</si>
  <si>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</si>
  <si>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</si>
  <si>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</si>
  <si>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</si>
  <si>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</si>
  <si>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</si>
  <si>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</si>
  <si>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</si>
  <si>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</si>
  <si>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</si>
  <si>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</si>
  <si>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</si>
  <si>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</si>
  <si>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</si>
  <si>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</si>
  <si>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</si>
  <si>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</si>
  <si>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</si>
  <si>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</si>
  <si>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</si>
  <si>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</si>
  <si>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</si>
  <si>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</si>
  <si>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</si>
  <si>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</si>
  <si>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</si>
  <si>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</si>
  <si>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</si>
  <si>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</si>
  <si>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</si>
  <si>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</si>
  <si>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</si>
  <si>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</si>
  <si>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</si>
  <si>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</si>
  <si>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</si>
  <si>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</si>
  <si>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</si>
  <si>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</si>
  <si>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</si>
  <si>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</si>
  <si>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</si>
  <si>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</si>
  <si>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</si>
  <si>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</si>
  <si>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</si>
  <si>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 de Intereses de Créditos Bancarios</t>
  </si>
  <si>
    <t>Total de Intereses de Otros Instrumentos de Deuda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</si>
  <si>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</si>
  <si>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</si>
  <si>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</si>
  <si>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</si>
  <si>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</si>
  <si>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</si>
  <si>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</si>
  <si>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</si>
  <si>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</si>
  <si>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</si>
  <si>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</si>
  <si>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</si>
  <si>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</si>
  <si>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</si>
  <si>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</si>
  <si>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</si>
  <si>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</si>
  <si>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</si>
  <si>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</si>
  <si>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</si>
  <si>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</si>
  <si>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</si>
  <si>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</si>
  <si>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</si>
  <si>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</si>
  <si>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</si>
  <si>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</si>
  <si>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</si>
  <si>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</si>
  <si>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</si>
  <si>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</si>
  <si>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</si>
  <si>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</si>
  <si>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</si>
  <si>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</si>
  <si>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</si>
  <si>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</si>
  <si>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</si>
  <si>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</si>
  <si>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</si>
  <si>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</si>
  <si>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</si>
  <si>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</si>
  <si>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</si>
  <si>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</si>
  <si>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</si>
  <si>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</si>
  <si>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</si>
  <si>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</si>
  <si>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</si>
  <si>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</si>
  <si>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</si>
  <si>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</si>
  <si>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</si>
  <si>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</si>
  <si>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</si>
  <si>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</si>
  <si>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</si>
  <si>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</si>
  <si>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</si>
  <si>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</si>
  <si>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</si>
  <si>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</si>
  <si>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</si>
  <si>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</si>
  <si>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</si>
  <si>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</si>
  <si>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</si>
  <si>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</si>
  <si>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</si>
  <si>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</si>
  <si>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</si>
  <si>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</si>
  <si>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</si>
  <si>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</si>
  <si>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</si>
  <si>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</si>
  <si>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Prestaciones y haberes de retiro</t>
  </si>
  <si>
    <t>Prestaciones contractuales</t>
  </si>
  <si>
    <t>Gastos médicos menores Magistrados, Jueces y Consejeros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</si>
  <si>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</si>
  <si>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</si>
  <si>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</si>
  <si>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</si>
  <si>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</si>
  <si>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</si>
  <si>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</si>
  <si>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</si>
  <si>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</si>
  <si>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</si>
  <si>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</si>
  <si>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</si>
  <si>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</si>
  <si>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</si>
  <si>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</si>
  <si>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</si>
  <si>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</si>
  <si>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</si>
  <si>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Cal, yeso y productos de yeso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</si>
  <si>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</si>
  <si>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</si>
  <si>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</si>
  <si>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</si>
  <si>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</si>
  <si>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</si>
  <si>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</si>
  <si>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</si>
  <si>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</si>
  <si>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</si>
  <si>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</si>
  <si>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</si>
  <si>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</si>
  <si>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</si>
  <si>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</si>
  <si>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</si>
  <si>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</si>
  <si>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</si>
  <si>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</si>
  <si>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</si>
  <si>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</si>
  <si>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</si>
  <si>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</si>
  <si>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</si>
  <si>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</si>
  <si>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</si>
  <si>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</si>
  <si>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</si>
  <si>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</si>
  <si>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</si>
  <si>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</si>
  <si>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</si>
  <si>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</si>
  <si>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</si>
  <si>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</si>
  <si>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</si>
  <si>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</si>
  <si>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</si>
  <si>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</si>
  <si>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</si>
  <si>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</si>
  <si>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</si>
  <si>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</si>
  <si>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</si>
  <si>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</si>
  <si>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</si>
  <si>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</si>
  <si>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</si>
  <si>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</si>
  <si>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</si>
  <si>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</si>
  <si>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</si>
  <si>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</si>
  <si>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</si>
  <si>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</si>
  <si>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</si>
  <si>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</si>
  <si>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</si>
  <si>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</si>
  <si>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</si>
  <si>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</si>
  <si>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</si>
  <si>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</si>
  <si>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</si>
  <si>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</si>
  <si>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</si>
  <si>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</si>
  <si>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</si>
  <si>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</si>
  <si>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</si>
  <si>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</si>
  <si>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</si>
  <si>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</si>
  <si>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</si>
  <si>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</si>
  <si>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</si>
  <si>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traslado y viáticos</t>
  </si>
  <si>
    <t>Pasajes aéreos</t>
  </si>
  <si>
    <t>Pasajes terrestres</t>
  </si>
  <si>
    <t>Viáticos en el país</t>
  </si>
  <si>
    <t>Hospedaje en el país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</si>
  <si>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</si>
  <si>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</si>
  <si>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</si>
  <si>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</si>
  <si>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</si>
  <si>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</si>
  <si>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</si>
  <si>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</si>
  <si>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</si>
  <si>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</si>
  <si>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</si>
  <si>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</si>
  <si>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</si>
  <si>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</si>
  <si>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</si>
  <si>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</si>
  <si>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</si>
  <si>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</si>
  <si>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</si>
  <si>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</si>
  <si>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</si>
  <si>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</si>
  <si>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</si>
  <si>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Poder Judicial del Estado de Baja California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</si>
  <si>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</si>
  <si>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</si>
  <si>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</si>
  <si>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</si>
  <si>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</si>
  <si>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</si>
  <si>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</si>
  <si>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</si>
  <si>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</si>
  <si>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</si>
  <si>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</si>
  <si>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</si>
  <si>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</si>
  <si>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</si>
  <si>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</si>
  <si>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</si>
  <si>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</si>
  <si>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</si>
  <si>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Provisiones</t>
  </si>
  <si>
    <t>Otros Gastos</t>
  </si>
  <si>
    <t>Otros Gastos Contables No Presupuestales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</si>
  <si>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</si>
  <si>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</si>
  <si>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</si>
  <si>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</si>
  <si>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</si>
  <si>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</si>
  <si>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</si>
  <si>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</si>
  <si>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</si>
  <si>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</si>
  <si>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</si>
  <si>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</si>
  <si>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</si>
  <si>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Clasificación por Objeto del Gasto (Partida Específica)</t>
  </si>
  <si>
    <t>Clasificación por Objeto del Gasto (Capítulo y Concepto)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</si>
  <si>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</si>
  <si>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</si>
  <si>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</si>
  <si>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</si>
  <si>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</si>
  <si>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</si>
  <si>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</si>
  <si>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</si>
  <si>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</si>
  <si>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</si>
  <si>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</si>
  <si>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</si>
  <si>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</si>
  <si>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</si>
  <si>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</si>
  <si>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</si>
  <si>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</si>
  <si>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</si>
  <si>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</si>
  <si>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</si>
  <si>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</si>
  <si>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</si>
  <si>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</si>
  <si>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</si>
  <si>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</si>
  <si>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</si>
  <si>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</si>
  <si>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</si>
  <si>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Equipo de computo y de tecnología de la información</t>
  </si>
  <si>
    <t>Vehículos y equipo terrestre</t>
  </si>
  <si>
    <t>INVERSION PÚBLICA</t>
  </si>
  <si>
    <t>Vehículos y Equipo Terrestre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</si>
  <si>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</si>
  <si>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</si>
  <si>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</si>
  <si>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</si>
  <si>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</si>
  <si>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</si>
  <si>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</si>
  <si>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</si>
  <si>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</si>
  <si>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</si>
  <si>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</si>
  <si>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</si>
  <si>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Materias Primas y Materiales de Produccion y Comercializacion</t>
  </si>
  <si>
    <t>Concesion de Prestamos</t>
  </si>
  <si>
    <t>Gratificación de fin de año</t>
  </si>
  <si>
    <t>Previsión social múltiple</t>
  </si>
  <si>
    <t>Utensilios para el servicio de alimentación</t>
  </si>
  <si>
    <t>Refacciones y accesorios menores de equipos de comunicación y telecomunicación</t>
  </si>
  <si>
    <t>Otros mobiliarios y equipos de administración</t>
  </si>
  <si>
    <t>Cámaras fotográficas y de video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</si>
  <si>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</si>
  <si>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</si>
  <si>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</si>
  <si>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</si>
  <si>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Ingresos por Ventas de Bienes, Prestación de Servicios y  Otros Ingresos</t>
  </si>
  <si>
    <t>Previsiones de carácter laboral, económica y de seguridad social</t>
  </si>
  <si>
    <t>Reserva para incremento en percepciones</t>
  </si>
  <si>
    <t>Prendas de serguridad y proteccion personal</t>
  </si>
  <si>
    <t>Ropa de proteccion personal</t>
  </si>
  <si>
    <t>Tribunal Superior de Justica del Estado de Baja California</t>
  </si>
  <si>
    <t>Fondo Auxiliar para la administracion de Justicia del Estadode Baja California</t>
  </si>
  <si>
    <t>Gas</t>
  </si>
  <si>
    <t>Servicios de consultoria administrativa, proceso, tecnica y en tecnologias de la informacion</t>
  </si>
  <si>
    <t>Gastos de orden social y cultural</t>
  </si>
  <si>
    <t>Herramientas y maquinas-herramienta</t>
  </si>
  <si>
    <t>Gas butano y propano</t>
  </si>
  <si>
    <t>Renta de vehículos por comisiones en el pais</t>
  </si>
  <si>
    <t>12100 Honorarios asimilables a salarios</t>
  </si>
  <si>
    <t>Honorarios asimilables a salarios</t>
  </si>
  <si>
    <t>Servicios de consultoría administrativa y procesos</t>
  </si>
  <si>
    <t>Transferencias internas y asignaciones al sector público</t>
  </si>
  <si>
    <t>Tansferencias a entidades para estatales no empresariales y no financieras</t>
  </si>
  <si>
    <t>Transferecias a entidades estatales no empresariales y no financieras</t>
  </si>
  <si>
    <t>Insumos textiles adquiridos como materia prima</t>
  </si>
  <si>
    <t>Acabados y otros trabajos especializados en bienes propios</t>
  </si>
  <si>
    <t>C. Financiamiento Neto (C = A - B)</t>
  </si>
  <si>
    <t>Estimaciones, Depreciaciones, Deterioros, Obsolescencia y Amortizaciones</t>
  </si>
  <si>
    <t>Disminución de Inventarios</t>
  </si>
  <si>
    <t>Inversion Pública no Capitalizable</t>
  </si>
  <si>
    <t>Materiales y Suministros (consumos)</t>
  </si>
  <si>
    <t>Conciliación entre los Ingresos Presupuestarios y Contables</t>
  </si>
  <si>
    <t>Conciliación entre los Egresos Presupuestarios y los Gastos Contables</t>
  </si>
  <si>
    <t>Estado Analítico del Ejercicio del Presupuesto de Egresos</t>
  </si>
  <si>
    <t>Endeudamiento Neto</t>
  </si>
  <si>
    <t xml:space="preserve">Intereses de la Deuda </t>
  </si>
  <si>
    <t>Gasto por Categoría Programática</t>
  </si>
  <si>
    <t>Indicadores de Postura Fiscal</t>
  </si>
  <si>
    <t>Correspondiente del 1 de enero al 30 de junio de 2023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</si>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</sst>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#,##0.0000000000;[Red]\-#,##0.0000000000"/>
    <numFmt numFmtId="167" formatCode="0_ ;[Red]\-0\ "/>
    <numFmt numFmtId="168" formatCode="#,##0.00_ ;[Red]\-#,##0.00\ "/>
    <numFmt numFmtId="169" formatCode="_-* #,##0.0000000000000000000000_-;\-* #,##0.0000000000000000000000_-;_-* &quot;-&quot;??_-;_-@_-"/>
    <numFmt numFmtId="170" formatCode="#,##0.00000;[Red]\-#,##0.00000"/>
    <numFmt numFmtId="171" formatCode="#,##0.000_ ;[Red]\-#,##0.000\ "/>
    <numFmt numFmtId="172" formatCode="#,##0.0000000_ ;[Red]\-#,##0.0000000\ "/>
    <numFmt numFmtId="173" formatCode="#,##0.000000000000000_ ;[Red]\-#,##0.000000000000000\ "/>
  </numFmts>
  <fonts count="4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</borders>
  <cellStyleXfs count="14">
    <xf numFmtId="0" fontId="0" fillId="0" borderId="0"/>
    <xf numFmtId="164" fontId="3" fillId="0" borderId="0"/>
    <xf numFmtId="43" fontId="6" fillId="0" borderId="0" applyFont="0" applyFill="0" applyBorder="0" applyAlignment="0" applyProtection="0"/>
    <xf numFmtId="0" fontId="3" fillId="0" borderId="0"/>
    <xf numFmtId="0" fontId="6" fillId="0" borderId="0"/>
    <xf numFmtId="43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7" fillId="0" borderId="0">
      <alignment vertical="top"/>
    </xf>
    <xf numFmtId="43" fontId="37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</cellStyleXfs>
  <cellXfs count="375">
    <xf numFmtId="0" fontId="0" fillId="0" borderId="0" xfId="0"/>
    <xf numFmtId="0" fontId="0" fillId="0" borderId="0" xfId="0" applyFill="1"/>
    <xf numFmtId="0" fontId="7" fillId="2" borderId="0" xfId="0" applyFont="1" applyFill="1"/>
    <xf numFmtId="0" fontId="7" fillId="0" borderId="0" xfId="0" applyFont="1"/>
    <xf numFmtId="0" fontId="0" fillId="2" borderId="0" xfId="0" applyFill="1"/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11" fillId="2" borderId="0" xfId="0" applyFont="1" applyFill="1"/>
    <xf numFmtId="0" fontId="11" fillId="0" borderId="0" xfId="0" applyFont="1"/>
    <xf numFmtId="0" fontId="7" fillId="2" borderId="11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top"/>
    </xf>
    <xf numFmtId="0" fontId="7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justify" vertical="top"/>
    </xf>
    <xf numFmtId="0" fontId="11" fillId="2" borderId="0" xfId="0" applyFont="1" applyFill="1" applyAlignment="1">
      <alignment vertical="top"/>
    </xf>
    <xf numFmtId="0" fontId="7" fillId="2" borderId="3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vertical="top"/>
    </xf>
    <xf numFmtId="0" fontId="8" fillId="2" borderId="3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vertical="top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7" fillId="2" borderId="0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justify" vertical="center" wrapText="1"/>
    </xf>
    <xf numFmtId="0" fontId="8" fillId="2" borderId="17" xfId="0" applyFont="1" applyFill="1" applyBorder="1" applyAlignment="1">
      <alignment horizontal="justify" vertical="center" wrapText="1"/>
    </xf>
    <xf numFmtId="0" fontId="8" fillId="2" borderId="16" xfId="0" applyFont="1" applyFill="1" applyBorder="1" applyAlignment="1">
      <alignment horizontal="justify" vertical="center" wrapText="1"/>
    </xf>
    <xf numFmtId="0" fontId="18" fillId="0" borderId="0" xfId="0" applyFont="1"/>
    <xf numFmtId="0" fontId="7" fillId="2" borderId="12" xfId="0" applyFont="1" applyFill="1" applyBorder="1"/>
    <xf numFmtId="0" fontId="16" fillId="2" borderId="12" xfId="0" applyFont="1" applyFill="1" applyBorder="1"/>
    <xf numFmtId="166" fontId="7" fillId="0" borderId="0" xfId="0" applyNumberFormat="1" applyFont="1"/>
    <xf numFmtId="0" fontId="7" fillId="2" borderId="2" xfId="0" applyFont="1" applyFill="1" applyBorder="1" applyAlignment="1">
      <alignment horizontal="justify" vertical="center" wrapText="1"/>
    </xf>
    <xf numFmtId="0" fontId="0" fillId="0" borderId="0" xfId="0" applyFont="1" applyAlignment="1"/>
    <xf numFmtId="0" fontId="0" fillId="0" borderId="25" xfId="0" applyFont="1" applyFill="1" applyBorder="1" applyAlignment="1">
      <alignment horizontal="center"/>
    </xf>
    <xf numFmtId="0" fontId="0" fillId="0" borderId="0" xfId="0" applyFont="1" applyFill="1" applyAlignment="1"/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/>
    <xf numFmtId="0" fontId="11" fillId="0" borderId="32" xfId="0" applyFont="1" applyFill="1" applyBorder="1" applyAlignment="1"/>
    <xf numFmtId="0" fontId="11" fillId="0" borderId="33" xfId="0" applyFont="1" applyFill="1" applyBorder="1" applyAlignment="1">
      <alignment vertical="top"/>
    </xf>
    <xf numFmtId="0" fontId="0" fillId="0" borderId="27" xfId="0" applyFont="1" applyFill="1" applyBorder="1" applyAlignment="1"/>
    <xf numFmtId="0" fontId="0" fillId="0" borderId="29" xfId="0" applyFont="1" applyFill="1" applyBorder="1" applyAlignment="1"/>
    <xf numFmtId="167" fontId="0" fillId="0" borderId="29" xfId="0" applyNumberFormat="1" applyFont="1" applyFill="1" applyBorder="1" applyAlignment="1" applyProtection="1">
      <alignment horizontal="center" vertical="top"/>
      <protection locked="0"/>
    </xf>
    <xf numFmtId="167" fontId="0" fillId="0" borderId="29" xfId="0" applyNumberFormat="1" applyFont="1" applyFill="1" applyBorder="1" applyAlignment="1" applyProtection="1">
      <alignment horizontal="left" vertical="top"/>
      <protection locked="0"/>
    </xf>
    <xf numFmtId="0" fontId="0" fillId="0" borderId="3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0" fontId="0" fillId="0" borderId="35" xfId="0" applyFont="1" applyFill="1" applyBorder="1" applyAlignment="1"/>
    <xf numFmtId="167" fontId="0" fillId="0" borderId="35" xfId="0" applyNumberFormat="1" applyFont="1" applyBorder="1" applyAlignment="1" applyProtection="1">
      <alignment horizontal="right" vertical="top"/>
      <protection locked="0"/>
    </xf>
    <xf numFmtId="167" fontId="0" fillId="0" borderId="31" xfId="0" applyNumberFormat="1" applyFont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>
      <alignment horizontal="left"/>
    </xf>
    <xf numFmtId="167" fontId="0" fillId="0" borderId="26" xfId="0" applyNumberFormat="1" applyFont="1" applyBorder="1" applyAlignment="1" applyProtection="1">
      <alignment horizontal="right" vertical="top"/>
      <protection locked="0"/>
    </xf>
    <xf numFmtId="167" fontId="0" fillId="0" borderId="27" xfId="0" applyNumberFormat="1" applyFont="1" applyBorder="1" applyAlignment="1" applyProtection="1">
      <alignment horizontal="left" vertical="top" wrapText="1"/>
      <protection locked="0"/>
    </xf>
    <xf numFmtId="167" fontId="0" fillId="0" borderId="32" xfId="0" applyNumberFormat="1" applyFont="1" applyBorder="1" applyAlignment="1" applyProtection="1">
      <alignment horizontal="right" vertical="top"/>
      <protection locked="0"/>
    </xf>
    <xf numFmtId="167" fontId="0" fillId="0" borderId="32" xfId="0" applyNumberFormat="1" applyFont="1" applyBorder="1" applyAlignment="1" applyProtection="1">
      <alignment horizontal="left" vertical="top" wrapText="1"/>
      <protection locked="0"/>
    </xf>
    <xf numFmtId="167" fontId="0" fillId="0" borderId="31" xfId="0" applyNumberFormat="1" applyFont="1" applyBorder="1" applyAlignment="1" applyProtection="1">
      <alignment horizontal="right" vertical="top"/>
      <protection locked="0"/>
    </xf>
    <xf numFmtId="167" fontId="0" fillId="0" borderId="31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24" fillId="0" borderId="0" xfId="0" applyFont="1" applyFill="1" applyBorder="1"/>
    <xf numFmtId="40" fontId="24" fillId="0" borderId="0" xfId="0" applyNumberFormat="1" applyFont="1" applyFill="1" applyBorder="1"/>
    <xf numFmtId="0" fontId="25" fillId="0" borderId="37" xfId="0" applyFont="1" applyFill="1" applyBorder="1" applyAlignment="1">
      <alignment horizontal="left" vertical="center" indent="1"/>
    </xf>
    <xf numFmtId="0" fontId="25" fillId="0" borderId="38" xfId="0" applyFont="1" applyFill="1" applyBorder="1" applyAlignment="1">
      <alignment horizontal="left" vertical="center" wrapText="1" indent="1"/>
    </xf>
    <xf numFmtId="0" fontId="25" fillId="0" borderId="39" xfId="0" applyFont="1" applyFill="1" applyBorder="1" applyAlignment="1">
      <alignment horizontal="left" vertical="center" indent="1"/>
    </xf>
    <xf numFmtId="0" fontId="25" fillId="0" borderId="40" xfId="0" applyFont="1" applyFill="1" applyBorder="1" applyAlignment="1">
      <alignment horizontal="left" vertical="center" wrapText="1" indent="1"/>
    </xf>
    <xf numFmtId="0" fontId="23" fillId="3" borderId="16" xfId="0" applyFont="1" applyFill="1" applyBorder="1" applyAlignment="1">
      <alignment vertical="center"/>
    </xf>
    <xf numFmtId="0" fontId="23" fillId="3" borderId="22" xfId="0" applyFont="1" applyFill="1" applyBorder="1" applyAlignment="1">
      <alignment vertical="center"/>
    </xf>
    <xf numFmtId="0" fontId="24" fillId="0" borderId="0" xfId="0" applyFont="1" applyBorder="1"/>
    <xf numFmtId="0" fontId="24" fillId="0" borderId="0" xfId="0" applyFont="1" applyFill="1"/>
    <xf numFmtId="40" fontId="24" fillId="0" borderId="0" xfId="0" applyNumberFormat="1" applyFont="1" applyFill="1"/>
    <xf numFmtId="0" fontId="11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169" fontId="7" fillId="0" borderId="0" xfId="0" applyNumberFormat="1" applyFont="1"/>
    <xf numFmtId="0" fontId="0" fillId="5" borderId="35" xfId="0" applyFont="1" applyFill="1" applyBorder="1" applyAlignment="1">
      <alignment horizontal="left"/>
    </xf>
    <xf numFmtId="0" fontId="25" fillId="0" borderId="45" xfId="0" applyFont="1" applyFill="1" applyBorder="1" applyAlignment="1">
      <alignment horizontal="left" vertical="center" wrapText="1" indent="1"/>
    </xf>
    <xf numFmtId="0" fontId="25" fillId="0" borderId="39" xfId="0" applyFont="1" applyFill="1" applyBorder="1" applyAlignment="1">
      <alignment horizontal="left" vertical="center" wrapText="1" indent="1"/>
    </xf>
    <xf numFmtId="0" fontId="25" fillId="0" borderId="40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28" fillId="2" borderId="0" xfId="0" applyFont="1" applyFill="1"/>
    <xf numFmtId="0" fontId="28" fillId="0" borderId="0" xfId="0" applyFont="1"/>
    <xf numFmtId="0" fontId="30" fillId="2" borderId="0" xfId="4" applyFont="1" applyFill="1"/>
    <xf numFmtId="0" fontId="30" fillId="2" borderId="0" xfId="4" applyFont="1" applyFill="1" applyAlignment="1">
      <alignment horizontal="center"/>
    </xf>
    <xf numFmtId="0" fontId="30" fillId="2" borderId="0" xfId="4" applyFont="1" applyFill="1" applyAlignment="1"/>
    <xf numFmtId="0" fontId="28" fillId="2" borderId="0" xfId="4" applyFont="1" applyFill="1"/>
    <xf numFmtId="0" fontId="31" fillId="2" borderId="11" xfId="4" applyFont="1" applyFill="1" applyBorder="1"/>
    <xf numFmtId="0" fontId="31" fillId="2" borderId="7" xfId="4" applyFont="1" applyFill="1" applyBorder="1"/>
    <xf numFmtId="0" fontId="31" fillId="2" borderId="8" xfId="4" applyFont="1" applyFill="1" applyBorder="1"/>
    <xf numFmtId="0" fontId="31" fillId="2" borderId="8" xfId="4" applyFont="1" applyFill="1" applyBorder="1" applyAlignment="1">
      <alignment horizontal="center"/>
    </xf>
    <xf numFmtId="0" fontId="31" fillId="2" borderId="13" xfId="4" applyFont="1" applyFill="1" applyBorder="1" applyAlignment="1">
      <alignment horizontal="center"/>
    </xf>
    <xf numFmtId="0" fontId="31" fillId="2" borderId="3" xfId="4" applyFont="1" applyFill="1" applyBorder="1" applyAlignment="1">
      <alignment horizontal="center" vertical="center"/>
    </xf>
    <xf numFmtId="0" fontId="31" fillId="2" borderId="4" xfId="4" applyFont="1" applyFill="1" applyBorder="1" applyAlignment="1">
      <alignment horizontal="center" vertical="center"/>
    </xf>
    <xf numFmtId="0" fontId="31" fillId="2" borderId="5" xfId="4" applyFont="1" applyFill="1" applyBorder="1" applyAlignment="1">
      <alignment wrapText="1"/>
    </xf>
    <xf numFmtId="0" fontId="33" fillId="2" borderId="9" xfId="4" applyFont="1" applyFill="1" applyBorder="1" applyAlignment="1">
      <alignment horizontal="centerContinuous"/>
    </xf>
    <xf numFmtId="0" fontId="33" fillId="2" borderId="6" xfId="4" applyFont="1" applyFill="1" applyBorder="1" applyAlignment="1">
      <alignment horizontal="centerContinuous"/>
    </xf>
    <xf numFmtId="0" fontId="33" fillId="2" borderId="10" xfId="4" applyFont="1" applyFill="1" applyBorder="1" applyAlignment="1">
      <alignment horizontal="left" wrapText="1"/>
    </xf>
    <xf numFmtId="0" fontId="5" fillId="2" borderId="7" xfId="0" applyFont="1" applyFill="1" applyBorder="1" applyAlignment="1">
      <alignment vertical="top" wrapText="1"/>
    </xf>
    <xf numFmtId="0" fontId="30" fillId="0" borderId="0" xfId="0" applyFont="1"/>
    <xf numFmtId="0" fontId="33" fillId="2" borderId="10" xfId="4" applyFont="1" applyFill="1" applyBorder="1" applyAlignment="1">
      <alignment horizontal="left" wrapText="1" indent="1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/>
    <xf numFmtId="0" fontId="0" fillId="0" borderId="49" xfId="0" applyFont="1" applyFill="1" applyBorder="1" applyAlignment="1">
      <alignment horizontal="left"/>
    </xf>
    <xf numFmtId="167" fontId="0" fillId="0" borderId="49" xfId="0" applyNumberFormat="1" applyFont="1" applyBorder="1" applyAlignment="1" applyProtection="1">
      <alignment horizontal="right" vertical="top"/>
      <protection locked="0"/>
    </xf>
    <xf numFmtId="167" fontId="0" fillId="0" borderId="50" xfId="0" applyNumberFormat="1" applyFont="1" applyBorder="1" applyAlignment="1" applyProtection="1">
      <alignment horizontal="left" vertical="top" wrapText="1"/>
      <protection locked="0"/>
    </xf>
    <xf numFmtId="38" fontId="31" fillId="2" borderId="15" xfId="5" applyNumberFormat="1" applyFont="1" applyFill="1" applyBorder="1" applyAlignment="1">
      <alignment horizontal="center"/>
    </xf>
    <xf numFmtId="38" fontId="5" fillId="2" borderId="7" xfId="0" applyNumberFormat="1" applyFont="1" applyFill="1" applyBorder="1" applyAlignment="1">
      <alignment vertical="top" wrapText="1"/>
    </xf>
    <xf numFmtId="38" fontId="23" fillId="0" borderId="0" xfId="0" applyNumberFormat="1" applyFont="1" applyFill="1" applyBorder="1" applyAlignment="1">
      <alignment horizontal="center" vertical="center"/>
    </xf>
    <xf numFmtId="38" fontId="28" fillId="0" borderId="0" xfId="0" applyNumberFormat="1" applyFont="1"/>
    <xf numFmtId="40" fontId="11" fillId="4" borderId="34" xfId="0" applyNumberFormat="1" applyFont="1" applyFill="1" applyBorder="1" applyAlignment="1" applyProtection="1">
      <alignment vertical="top"/>
      <protection locked="0"/>
    </xf>
    <xf numFmtId="40" fontId="0" fillId="5" borderId="34" xfId="0" applyNumberFormat="1" applyFont="1" applyFill="1" applyBorder="1" applyAlignment="1" applyProtection="1">
      <alignment vertical="top"/>
      <protection locked="0"/>
    </xf>
    <xf numFmtId="38" fontId="7" fillId="0" borderId="0" xfId="0" applyNumberFormat="1" applyFont="1"/>
    <xf numFmtId="40" fontId="0" fillId="0" borderId="28" xfId="0" applyNumberFormat="1" applyFont="1" applyFill="1" applyBorder="1" applyAlignment="1" applyProtection="1">
      <alignment vertical="top"/>
      <protection locked="0"/>
    </xf>
    <xf numFmtId="40" fontId="7" fillId="0" borderId="0" xfId="0" applyNumberFormat="1" applyFont="1"/>
    <xf numFmtId="38" fontId="7" fillId="2" borderId="13" xfId="0" applyNumberFormat="1" applyFont="1" applyFill="1" applyBorder="1" applyAlignment="1">
      <alignment horizontal="justify" vertical="center" wrapText="1"/>
    </xf>
    <xf numFmtId="0" fontId="7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right"/>
    </xf>
    <xf numFmtId="0" fontId="11" fillId="0" borderId="0" xfId="0" applyFont="1" applyFill="1"/>
    <xf numFmtId="0" fontId="12" fillId="7" borderId="1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35" fillId="0" borderId="0" xfId="0" applyFont="1" applyFill="1" applyBorder="1" applyAlignment="1">
      <alignment horizontal="center"/>
    </xf>
    <xf numFmtId="37" fontId="29" fillId="7" borderId="12" xfId="4" applyNumberFormat="1" applyFont="1" applyFill="1" applyBorder="1" applyAlignment="1">
      <alignment horizontal="center" vertical="center"/>
    </xf>
    <xf numFmtId="37" fontId="29" fillId="7" borderId="12" xfId="4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1" fillId="0" borderId="0" xfId="0" applyFont="1" applyFill="1" applyAlignment="1">
      <alignment vertical="top"/>
    </xf>
    <xf numFmtId="0" fontId="18" fillId="0" borderId="0" xfId="0" applyFont="1" applyFill="1"/>
    <xf numFmtId="0" fontId="8" fillId="2" borderId="12" xfId="0" applyFont="1" applyFill="1" applyBorder="1"/>
    <xf numFmtId="0" fontId="12" fillId="8" borderId="12" xfId="0" applyFont="1" applyFill="1" applyBorder="1" applyAlignment="1">
      <alignment horizontal="center"/>
    </xf>
    <xf numFmtId="0" fontId="7" fillId="0" borderId="0" xfId="0" applyFont="1" applyBorder="1"/>
    <xf numFmtId="0" fontId="16" fillId="0" borderId="0" xfId="0" applyFont="1" applyFill="1"/>
    <xf numFmtId="0" fontId="11" fillId="5" borderId="30" xfId="0" applyFont="1" applyFill="1" applyBorder="1" applyAlignment="1">
      <alignment horizontal="center"/>
    </xf>
    <xf numFmtId="0" fontId="11" fillId="5" borderId="31" xfId="0" applyFont="1" applyFill="1" applyBorder="1" applyAlignment="1"/>
    <xf numFmtId="0" fontId="11" fillId="5" borderId="32" xfId="0" applyFont="1" applyFill="1" applyBorder="1" applyAlignment="1"/>
    <xf numFmtId="0" fontId="11" fillId="5" borderId="33" xfId="0" applyFont="1" applyFill="1" applyBorder="1" applyAlignment="1">
      <alignment vertical="top"/>
    </xf>
    <xf numFmtId="0" fontId="0" fillId="5" borderId="31" xfId="0" applyFont="1" applyFill="1" applyBorder="1" applyAlignment="1"/>
    <xf numFmtId="0" fontId="0" fillId="5" borderId="33" xfId="0" applyFont="1" applyFill="1" applyBorder="1" applyAlignment="1">
      <alignment vertical="top"/>
    </xf>
    <xf numFmtId="0" fontId="11" fillId="4" borderId="35" xfId="0" applyFont="1" applyFill="1" applyBorder="1" applyAlignment="1">
      <alignment horizontal="left"/>
    </xf>
    <xf numFmtId="0" fontId="11" fillId="4" borderId="31" xfId="0" applyFont="1" applyFill="1" applyBorder="1" applyAlignment="1"/>
    <xf numFmtId="0" fontId="11" fillId="4" borderId="32" xfId="0" applyFont="1" applyFill="1" applyBorder="1" applyAlignment="1"/>
    <xf numFmtId="0" fontId="11" fillId="4" borderId="33" xfId="0" applyFont="1" applyFill="1" applyBorder="1" applyAlignment="1">
      <alignment vertical="top"/>
    </xf>
    <xf numFmtId="170" fontId="7" fillId="0" borderId="0" xfId="0" applyNumberFormat="1" applyFont="1"/>
    <xf numFmtId="40" fontId="0" fillId="0" borderId="34" xfId="0" applyNumberFormat="1" applyFont="1" applyFill="1" applyBorder="1" applyAlignment="1" applyProtection="1">
      <alignment vertical="top"/>
      <protection locked="0"/>
    </xf>
    <xf numFmtId="168" fontId="7" fillId="2" borderId="14" xfId="2" applyNumberFormat="1" applyFont="1" applyFill="1" applyBorder="1" applyAlignment="1">
      <alignment horizontal="right" vertical="center" wrapText="1"/>
    </xf>
    <xf numFmtId="40" fontId="25" fillId="0" borderId="40" xfId="0" applyNumberFormat="1" applyFont="1" applyFill="1" applyBorder="1" applyAlignment="1">
      <alignment horizontal="center" vertical="center"/>
    </xf>
    <xf numFmtId="40" fontId="25" fillId="0" borderId="38" xfId="0" applyNumberFormat="1" applyFont="1" applyFill="1" applyBorder="1" applyAlignment="1">
      <alignment horizontal="center" vertical="center"/>
    </xf>
    <xf numFmtId="40" fontId="25" fillId="0" borderId="46" xfId="0" applyNumberFormat="1" applyFont="1" applyFill="1" applyBorder="1" applyAlignment="1">
      <alignment horizontal="center" vertical="center"/>
    </xf>
    <xf numFmtId="40" fontId="25" fillId="0" borderId="47" xfId="0" applyNumberFormat="1" applyFont="1" applyFill="1" applyBorder="1" applyAlignment="1">
      <alignment horizontal="center" vertical="center"/>
    </xf>
    <xf numFmtId="40" fontId="23" fillId="6" borderId="24" xfId="0" applyNumberFormat="1" applyFont="1" applyFill="1" applyBorder="1" applyAlignment="1">
      <alignment horizontal="center" vertical="center"/>
    </xf>
    <xf numFmtId="40" fontId="25" fillId="0" borderId="24" xfId="0" applyNumberFormat="1" applyFont="1" applyFill="1" applyBorder="1" applyAlignment="1">
      <alignment horizontal="center" vertical="center"/>
    </xf>
    <xf numFmtId="40" fontId="23" fillId="3" borderId="24" xfId="0" applyNumberFormat="1" applyFont="1" applyFill="1" applyBorder="1" applyAlignment="1">
      <alignment horizontal="center" vertical="center"/>
    </xf>
    <xf numFmtId="40" fontId="23" fillId="3" borderId="23" xfId="0" applyNumberFormat="1" applyFont="1" applyFill="1" applyBorder="1" applyAlignment="1">
      <alignment horizontal="center" vertical="center"/>
    </xf>
    <xf numFmtId="40" fontId="25" fillId="0" borderId="42" xfId="0" applyNumberFormat="1" applyFont="1" applyFill="1" applyBorder="1" applyAlignment="1">
      <alignment horizontal="center" vertical="center"/>
    </xf>
    <xf numFmtId="40" fontId="7" fillId="0" borderId="14" xfId="2" applyNumberFormat="1" applyFont="1" applyFill="1" applyBorder="1" applyAlignment="1">
      <alignment horizontal="right" vertical="top" wrapText="1"/>
    </xf>
    <xf numFmtId="40" fontId="7" fillId="0" borderId="14" xfId="0" applyNumberFormat="1" applyFont="1" applyFill="1" applyBorder="1" applyAlignment="1">
      <alignment horizontal="right" vertical="top" wrapText="1"/>
    </xf>
    <xf numFmtId="40" fontId="7" fillId="0" borderId="15" xfId="0" applyNumberFormat="1" applyFont="1" applyFill="1" applyBorder="1" applyAlignment="1">
      <alignment horizontal="justify" vertical="top" wrapText="1"/>
    </xf>
    <xf numFmtId="40" fontId="8" fillId="0" borderId="15" xfId="2" applyNumberFormat="1" applyFont="1" applyFill="1" applyBorder="1" applyAlignment="1">
      <alignment horizontal="right" vertical="top" wrapText="1"/>
    </xf>
    <xf numFmtId="40" fontId="32" fillId="2" borderId="14" xfId="2" applyNumberFormat="1" applyFont="1" applyFill="1" applyBorder="1" applyAlignment="1">
      <alignment vertical="center" wrapText="1"/>
    </xf>
    <xf numFmtId="40" fontId="31" fillId="2" borderId="5" xfId="5" applyNumberFormat="1" applyFont="1" applyFill="1" applyBorder="1" applyAlignment="1">
      <alignment horizontal="center"/>
    </xf>
    <xf numFmtId="40" fontId="31" fillId="2" borderId="15" xfId="5" applyNumberFormat="1" applyFont="1" applyFill="1" applyBorder="1" applyAlignment="1">
      <alignment horizontal="center"/>
    </xf>
    <xf numFmtId="40" fontId="34" fillId="2" borderId="14" xfId="2" applyNumberFormat="1" applyFont="1" applyFill="1" applyBorder="1" applyAlignment="1">
      <alignment vertical="center" wrapText="1"/>
    </xf>
    <xf numFmtId="168" fontId="7" fillId="2" borderId="14" xfId="0" applyNumberFormat="1" applyFont="1" applyFill="1" applyBorder="1" applyAlignment="1">
      <alignment horizontal="right" vertical="center" wrapText="1"/>
    </xf>
    <xf numFmtId="168" fontId="7" fillId="2" borderId="15" xfId="0" applyNumberFormat="1" applyFont="1" applyFill="1" applyBorder="1" applyAlignment="1">
      <alignment horizontal="justify" vertical="center" wrapText="1"/>
    </xf>
    <xf numFmtId="168" fontId="8" fillId="2" borderId="15" xfId="2" applyNumberFormat="1" applyFont="1" applyFill="1" applyBorder="1" applyAlignment="1">
      <alignment horizontal="right" vertical="center" wrapText="1"/>
    </xf>
    <xf numFmtId="40" fontId="8" fillId="2" borderId="14" xfId="2" applyNumberFormat="1" applyFont="1" applyFill="1" applyBorder="1" applyAlignment="1">
      <alignment horizontal="right" vertical="center" wrapText="1"/>
    </xf>
    <xf numFmtId="40" fontId="7" fillId="2" borderId="14" xfId="2" applyNumberFormat="1" applyFont="1" applyFill="1" applyBorder="1" applyAlignment="1">
      <alignment horizontal="right" vertical="center" wrapText="1"/>
    </xf>
    <xf numFmtId="40" fontId="7" fillId="2" borderId="14" xfId="0" applyNumberFormat="1" applyFont="1" applyFill="1" applyBorder="1" applyAlignment="1">
      <alignment horizontal="right" vertical="center" wrapText="1"/>
    </xf>
    <xf numFmtId="40" fontId="8" fillId="2" borderId="14" xfId="0" applyNumberFormat="1" applyFont="1" applyFill="1" applyBorder="1" applyAlignment="1">
      <alignment horizontal="right" vertical="center" wrapText="1"/>
    </xf>
    <xf numFmtId="40" fontId="8" fillId="2" borderId="12" xfId="2" applyNumberFormat="1" applyFont="1" applyFill="1" applyBorder="1" applyAlignment="1">
      <alignment vertical="center" wrapText="1"/>
    </xf>
    <xf numFmtId="40" fontId="8" fillId="2" borderId="14" xfId="2" applyNumberFormat="1" applyFont="1" applyFill="1" applyBorder="1" applyAlignment="1">
      <alignment horizontal="right" vertical="top" wrapText="1"/>
    </xf>
    <xf numFmtId="40" fontId="7" fillId="2" borderId="14" xfId="2" applyNumberFormat="1" applyFont="1" applyFill="1" applyBorder="1" applyAlignment="1">
      <alignment horizontal="right" vertical="top" wrapText="1"/>
    </xf>
    <xf numFmtId="40" fontId="7" fillId="2" borderId="14" xfId="0" applyNumberFormat="1" applyFont="1" applyFill="1" applyBorder="1" applyAlignment="1">
      <alignment horizontal="right" vertical="top" wrapText="1"/>
    </xf>
    <xf numFmtId="40" fontId="8" fillId="2" borderId="14" xfId="0" applyNumberFormat="1" applyFont="1" applyFill="1" applyBorder="1" applyAlignment="1">
      <alignment horizontal="right" vertical="top" wrapText="1"/>
    </xf>
    <xf numFmtId="40" fontId="7" fillId="2" borderId="14" xfId="0" applyNumberFormat="1" applyFont="1" applyFill="1" applyBorder="1" applyAlignment="1">
      <alignment horizontal="right" vertical="top"/>
    </xf>
    <xf numFmtId="40" fontId="8" fillId="2" borderId="14" xfId="0" applyNumberFormat="1" applyFont="1" applyFill="1" applyBorder="1" applyAlignment="1">
      <alignment horizontal="right" vertical="top"/>
    </xf>
    <xf numFmtId="40" fontId="7" fillId="2" borderId="15" xfId="0" applyNumberFormat="1" applyFont="1" applyFill="1" applyBorder="1" applyAlignment="1">
      <alignment horizontal="right" vertical="top"/>
    </xf>
    <xf numFmtId="40" fontId="8" fillId="2" borderId="15" xfId="2" applyNumberFormat="1" applyFont="1" applyFill="1" applyBorder="1" applyAlignment="1">
      <alignment horizontal="right" vertical="top"/>
    </xf>
    <xf numFmtId="40" fontId="8" fillId="2" borderId="2" xfId="0" applyNumberFormat="1" applyFont="1" applyFill="1" applyBorder="1" applyAlignment="1">
      <alignment horizontal="right" vertical="center" wrapText="1"/>
    </xf>
    <xf numFmtId="40" fontId="7" fillId="2" borderId="2" xfId="0" applyNumberFormat="1" applyFont="1" applyFill="1" applyBorder="1" applyAlignment="1">
      <alignment horizontal="right" vertical="center" wrapText="1"/>
    </xf>
    <xf numFmtId="40" fontId="8" fillId="2" borderId="2" xfId="2" applyNumberFormat="1" applyFont="1" applyFill="1" applyBorder="1" applyAlignment="1">
      <alignment horizontal="right" vertical="center" wrapText="1"/>
    </xf>
    <xf numFmtId="40" fontId="7" fillId="2" borderId="5" xfId="0" applyNumberFormat="1" applyFont="1" applyFill="1" applyBorder="1" applyAlignment="1">
      <alignment horizontal="right" vertical="center" wrapText="1"/>
    </xf>
    <xf numFmtId="40" fontId="7" fillId="2" borderId="15" xfId="0" applyNumberFormat="1" applyFont="1" applyFill="1" applyBorder="1" applyAlignment="1">
      <alignment horizontal="right" vertical="center" wrapText="1"/>
    </xf>
    <xf numFmtId="40" fontId="8" fillId="2" borderId="15" xfId="2" applyNumberFormat="1" applyFont="1" applyFill="1" applyBorder="1" applyAlignment="1">
      <alignment horizontal="right" vertical="center" wrapText="1"/>
    </xf>
    <xf numFmtId="40" fontId="7" fillId="2" borderId="18" xfId="2" applyNumberFormat="1" applyFont="1" applyFill="1" applyBorder="1" applyAlignment="1">
      <alignment horizontal="right" vertical="center" wrapText="1"/>
    </xf>
    <xf numFmtId="40" fontId="7" fillId="2" borderId="15" xfId="2" applyNumberFormat="1" applyFont="1" applyFill="1" applyBorder="1" applyAlignment="1">
      <alignment horizontal="right" vertical="center" wrapText="1"/>
    </xf>
    <xf numFmtId="40" fontId="7" fillId="2" borderId="12" xfId="2" applyNumberFormat="1" applyFont="1" applyFill="1" applyBorder="1" applyAlignment="1">
      <alignment horizontal="right" vertical="center" wrapText="1"/>
    </xf>
    <xf numFmtId="40" fontId="7" fillId="2" borderId="0" xfId="0" applyNumberFormat="1" applyFont="1" applyFill="1"/>
    <xf numFmtId="40" fontId="12" fillId="7" borderId="12" xfId="0" applyNumberFormat="1" applyFont="1" applyFill="1" applyBorder="1" applyAlignment="1">
      <alignment horizontal="center" vertical="center" wrapText="1"/>
    </xf>
    <xf numFmtId="40" fontId="7" fillId="2" borderId="13" xfId="0" applyNumberFormat="1" applyFont="1" applyFill="1" applyBorder="1" applyAlignment="1">
      <alignment horizontal="justify" vertical="center" wrapText="1"/>
    </xf>
    <xf numFmtId="40" fontId="7" fillId="2" borderId="12" xfId="0" applyNumberFormat="1" applyFont="1" applyFill="1" applyBorder="1" applyAlignment="1">
      <alignment horizontal="right" vertical="center" wrapText="1"/>
    </xf>
    <xf numFmtId="40" fontId="8" fillId="2" borderId="18" xfId="2" applyNumberFormat="1" applyFont="1" applyFill="1" applyBorder="1" applyAlignment="1">
      <alignment horizontal="right" vertical="center" wrapText="1"/>
    </xf>
    <xf numFmtId="40" fontId="8" fillId="2" borderId="18" xfId="0" applyNumberFormat="1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left"/>
    </xf>
    <xf numFmtId="0" fontId="0" fillId="0" borderId="31" xfId="0" applyFont="1" applyFill="1" applyBorder="1" applyAlignment="1"/>
    <xf numFmtId="0" fontId="33" fillId="2" borderId="1" xfId="4" applyFont="1" applyFill="1" applyBorder="1" applyAlignment="1">
      <alignment horizontal="left" vertical="top"/>
    </xf>
    <xf numFmtId="0" fontId="33" fillId="2" borderId="0" xfId="4" applyFont="1" applyFill="1" applyBorder="1" applyAlignment="1">
      <alignment horizontal="left" vertical="top"/>
    </xf>
    <xf numFmtId="0" fontId="28" fillId="2" borderId="2" xfId="0" applyFont="1" applyFill="1" applyBorder="1" applyAlignment="1">
      <alignment vertical="top"/>
    </xf>
    <xf numFmtId="40" fontId="34" fillId="2" borderId="14" xfId="2" applyNumberFormat="1" applyFont="1" applyFill="1" applyBorder="1" applyAlignment="1">
      <alignment vertical="top" wrapText="1"/>
    </xf>
    <xf numFmtId="0" fontId="31" fillId="2" borderId="1" xfId="4" applyFont="1" applyFill="1" applyBorder="1" applyAlignment="1">
      <alignment horizontal="center" vertical="top"/>
    </xf>
    <xf numFmtId="40" fontId="32" fillId="2" borderId="14" xfId="0" applyNumberFormat="1" applyFont="1" applyFill="1" applyBorder="1" applyAlignment="1">
      <alignment vertical="top" wrapText="1"/>
    </xf>
    <xf numFmtId="40" fontId="32" fillId="2" borderId="14" xfId="2" applyNumberFormat="1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/>
    </xf>
    <xf numFmtId="0" fontId="32" fillId="2" borderId="2" xfId="0" applyFont="1" applyFill="1" applyBorder="1" applyAlignment="1">
      <alignment vertical="top" wrapText="1"/>
    </xf>
    <xf numFmtId="40" fontId="31" fillId="2" borderId="14" xfId="5" applyNumberFormat="1" applyFont="1" applyFill="1" applyBorder="1" applyAlignment="1">
      <alignment horizontal="center" vertical="top"/>
    </xf>
    <xf numFmtId="0" fontId="33" fillId="2" borderId="1" xfId="4" applyFont="1" applyFill="1" applyBorder="1" applyAlignment="1">
      <alignment horizontal="center" vertical="top"/>
    </xf>
    <xf numFmtId="0" fontId="30" fillId="2" borderId="0" xfId="0" applyFont="1" applyFill="1" applyBorder="1" applyAlignment="1">
      <alignment vertical="top"/>
    </xf>
    <xf numFmtId="0" fontId="30" fillId="2" borderId="2" xfId="0" applyFont="1" applyFill="1" applyBorder="1" applyAlignment="1">
      <alignment vertical="top"/>
    </xf>
    <xf numFmtId="40" fontId="33" fillId="2" borderId="14" xfId="5" applyNumberFormat="1" applyFont="1" applyFill="1" applyBorder="1" applyAlignment="1">
      <alignment horizontal="center" vertical="top"/>
    </xf>
    <xf numFmtId="0" fontId="31" fillId="2" borderId="0" xfId="4" applyFont="1" applyFill="1" applyBorder="1" applyAlignment="1">
      <alignment horizontal="center" vertical="top"/>
    </xf>
    <xf numFmtId="40" fontId="34" fillId="2" borderId="14" xfId="0" applyNumberFormat="1" applyFont="1" applyFill="1" applyBorder="1" applyAlignment="1">
      <alignment vertical="top" wrapText="1"/>
    </xf>
    <xf numFmtId="0" fontId="23" fillId="0" borderId="44" xfId="0" applyFont="1" applyFill="1" applyBorder="1" applyAlignment="1">
      <alignment horizontal="left" vertical="center" wrapText="1"/>
    </xf>
    <xf numFmtId="0" fontId="25" fillId="0" borderId="52" xfId="0" applyFont="1" applyFill="1" applyBorder="1" applyAlignment="1">
      <alignment horizontal="left" vertical="center" wrapText="1" indent="1"/>
    </xf>
    <xf numFmtId="0" fontId="25" fillId="0" borderId="53" xfId="0" applyFont="1" applyFill="1" applyBorder="1" applyAlignment="1">
      <alignment horizontal="left" vertical="center" wrapText="1" indent="1"/>
    </xf>
    <xf numFmtId="40" fontId="25" fillId="0" borderId="51" xfId="0" applyNumberFormat="1" applyFont="1" applyFill="1" applyBorder="1" applyAlignment="1">
      <alignment horizontal="center" vertical="center"/>
    </xf>
    <xf numFmtId="171" fontId="7" fillId="2" borderId="14" xfId="2" applyNumberFormat="1" applyFont="1" applyFill="1" applyBorder="1" applyAlignment="1">
      <alignment horizontal="right" vertical="center" wrapText="1"/>
    </xf>
    <xf numFmtId="40" fontId="11" fillId="5" borderId="34" xfId="0" applyNumberFormat="1" applyFont="1" applyFill="1" applyBorder="1" applyAlignment="1" applyProtection="1">
      <alignment vertical="top"/>
    </xf>
    <xf numFmtId="40" fontId="11" fillId="0" borderId="34" xfId="0" applyNumberFormat="1" applyFont="1" applyFill="1" applyBorder="1" applyAlignment="1" applyProtection="1">
      <alignment vertical="top"/>
    </xf>
    <xf numFmtId="40" fontId="24" fillId="0" borderId="0" xfId="0" applyNumberFormat="1" applyFont="1" applyBorder="1"/>
    <xf numFmtId="168" fontId="0" fillId="0" borderId="0" xfId="0" applyNumberFormat="1"/>
    <xf numFmtId="40" fontId="0" fillId="0" borderId="0" xfId="0" applyNumberFormat="1"/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57" xfId="0" applyNumberFormat="1" applyFont="1" applyFill="1" applyBorder="1" applyAlignment="1" applyProtection="1">
      <alignment vertical="top"/>
      <protection locked="0"/>
    </xf>
    <xf numFmtId="40" fontId="11" fillId="0" borderId="58" xfId="0" applyNumberFormat="1" applyFont="1" applyFill="1" applyBorder="1" applyAlignment="1" applyProtection="1">
      <alignment vertical="top"/>
      <protection locked="0"/>
    </xf>
    <xf numFmtId="40" fontId="11" fillId="4" borderId="58" xfId="0" applyNumberFormat="1" applyFont="1" applyFill="1" applyBorder="1" applyAlignment="1" applyProtection="1">
      <alignment vertical="top"/>
      <protection locked="0"/>
    </xf>
    <xf numFmtId="40" fontId="0" fillId="5" borderId="58" xfId="0" applyNumberFormat="1" applyFont="1" applyFill="1" applyBorder="1" applyAlignment="1" applyProtection="1">
      <alignment vertical="top"/>
      <protection locked="0"/>
    </xf>
    <xf numFmtId="0" fontId="0" fillId="0" borderId="59" xfId="0" applyFont="1" applyFill="1" applyBorder="1" applyAlignment="1">
      <alignment horizontal="center"/>
    </xf>
    <xf numFmtId="0" fontId="0" fillId="0" borderId="21" xfId="0" applyFont="1" applyFill="1" applyBorder="1" applyAlignment="1"/>
    <xf numFmtId="40" fontId="0" fillId="0" borderId="36" xfId="0" applyNumberFormat="1" applyFont="1" applyFill="1" applyBorder="1" applyAlignment="1" applyProtection="1">
      <alignment vertical="top"/>
      <protection locked="0"/>
    </xf>
    <xf numFmtId="168" fontId="0" fillId="0" borderId="0" xfId="0" applyNumberFormat="1" applyFill="1"/>
    <xf numFmtId="172" fontId="0" fillId="0" borderId="0" xfId="0" applyNumberFormat="1" applyFill="1"/>
    <xf numFmtId="0" fontId="0" fillId="0" borderId="0" xfId="0" applyFont="1" applyBorder="1" applyAlignment="1">
      <alignment wrapText="1"/>
    </xf>
    <xf numFmtId="40" fontId="25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/>
    <xf numFmtId="40" fontId="7" fillId="0" borderId="0" xfId="0" applyNumberFormat="1" applyFont="1" applyFill="1"/>
    <xf numFmtId="40" fontId="28" fillId="0" borderId="0" xfId="0" applyNumberFormat="1" applyFont="1"/>
    <xf numFmtId="0" fontId="1" fillId="0" borderId="12" xfId="0" applyFont="1" applyFill="1" applyBorder="1"/>
    <xf numFmtId="0" fontId="1" fillId="2" borderId="12" xfId="0" applyFont="1" applyFill="1" applyBorder="1"/>
    <xf numFmtId="167" fontId="0" fillId="0" borderId="32" xfId="0" applyNumberFormat="1" applyFont="1" applyBorder="1" applyAlignment="1" applyProtection="1">
      <alignment vertical="top" wrapText="1"/>
      <protection locked="0"/>
    </xf>
    <xf numFmtId="40" fontId="11" fillId="5" borderId="58" xfId="0" applyNumberFormat="1" applyFont="1" applyFill="1" applyBorder="1" applyAlignment="1" applyProtection="1">
      <alignment vertical="top"/>
    </xf>
    <xf numFmtId="0" fontId="0" fillId="0" borderId="61" xfId="0" applyFont="1" applyFill="1" applyBorder="1" applyAlignment="1">
      <alignment horizontal="left"/>
    </xf>
    <xf numFmtId="167" fontId="0" fillId="0" borderId="61" xfId="0" applyNumberFormat="1" applyFont="1" applyBorder="1" applyAlignment="1" applyProtection="1">
      <alignment horizontal="right" vertical="top"/>
      <protection locked="0"/>
    </xf>
    <xf numFmtId="167" fontId="0" fillId="0" borderId="62" xfId="0" applyNumberFormat="1" applyFont="1" applyBorder="1" applyAlignment="1" applyProtection="1">
      <alignment horizontal="left" vertical="top" wrapText="1"/>
      <protection locked="0"/>
    </xf>
    <xf numFmtId="40" fontId="0" fillId="0" borderId="58" xfId="0" applyNumberFormat="1" applyFont="1" applyFill="1" applyBorder="1" applyAlignment="1" applyProtection="1">
      <alignment vertical="top"/>
      <protection locked="0"/>
    </xf>
    <xf numFmtId="40" fontId="0" fillId="0" borderId="60" xfId="0" applyNumberFormat="1" applyFont="1" applyFill="1" applyBorder="1" applyAlignment="1" applyProtection="1">
      <alignment vertical="top"/>
      <protection locked="0"/>
    </xf>
    <xf numFmtId="40" fontId="11" fillId="0" borderId="0" xfId="0" applyNumberFormat="1" applyFont="1" applyBorder="1" applyAlignment="1">
      <alignment horizontal="center" wrapText="1"/>
    </xf>
    <xf numFmtId="0" fontId="27" fillId="7" borderId="13" xfId="0" applyFont="1" applyFill="1" applyBorder="1" applyAlignment="1">
      <alignment vertical="center"/>
    </xf>
    <xf numFmtId="0" fontId="26" fillId="7" borderId="1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/>
    <xf numFmtId="167" fontId="0" fillId="0" borderId="66" xfId="0" applyNumberFormat="1" applyFont="1" applyBorder="1" applyAlignment="1" applyProtection="1">
      <alignment horizontal="center" vertical="top"/>
      <protection locked="0"/>
    </xf>
    <xf numFmtId="167" fontId="0" fillId="0" borderId="67" xfId="0" applyNumberFormat="1" applyFont="1" applyBorder="1" applyAlignment="1" applyProtection="1">
      <alignment horizontal="left" vertical="top"/>
      <protection locked="0"/>
    </xf>
    <xf numFmtId="40" fontId="0" fillId="0" borderId="68" xfId="0" applyNumberFormat="1" applyFont="1" applyBorder="1" applyAlignment="1" applyProtection="1">
      <alignment vertical="top"/>
      <protection locked="0"/>
    </xf>
    <xf numFmtId="40" fontId="0" fillId="0" borderId="69" xfId="0" applyNumberFormat="1" applyFont="1" applyBorder="1" applyAlignment="1" applyProtection="1">
      <alignment vertical="top"/>
      <protection locked="0"/>
    </xf>
    <xf numFmtId="173" fontId="7" fillId="0" borderId="0" xfId="0" applyNumberFormat="1" applyFont="1" applyFill="1"/>
    <xf numFmtId="0" fontId="23" fillId="6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vertical="center"/>
    </xf>
    <xf numFmtId="0" fontId="23" fillId="6" borderId="23" xfId="0" applyFont="1" applyFill="1" applyBorder="1" applyAlignment="1">
      <alignment vertical="center"/>
    </xf>
    <xf numFmtId="0" fontId="24" fillId="0" borderId="43" xfId="0" applyFont="1" applyFill="1" applyBorder="1"/>
    <xf numFmtId="0" fontId="24" fillId="0" borderId="21" xfId="0" applyFont="1" applyFill="1" applyBorder="1"/>
    <xf numFmtId="0" fontId="25" fillId="0" borderId="41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4" fillId="0" borderId="22" xfId="0" applyFont="1" applyFill="1" applyBorder="1"/>
    <xf numFmtId="0" fontId="23" fillId="0" borderId="16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3" borderId="16" xfId="0" applyFont="1" applyFill="1" applyBorder="1" applyAlignment="1">
      <alignment vertical="center"/>
    </xf>
    <xf numFmtId="0" fontId="23" fillId="3" borderId="23" xfId="0" applyFont="1" applyFill="1" applyBorder="1" applyAlignment="1">
      <alignment vertical="center"/>
    </xf>
    <xf numFmtId="0" fontId="21" fillId="3" borderId="0" xfId="0" applyFont="1" applyFill="1" applyAlignment="1">
      <alignment horizontal="center"/>
    </xf>
    <xf numFmtId="0" fontId="22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/>
    </xf>
    <xf numFmtId="0" fontId="24" fillId="0" borderId="0" xfId="0" applyFont="1" applyFill="1" applyBorder="1"/>
    <xf numFmtId="0" fontId="25" fillId="0" borderId="41" xfId="0" applyFont="1" applyFill="1" applyBorder="1" applyAlignment="1">
      <alignment horizontal="left" vertical="center" indent="1"/>
    </xf>
    <xf numFmtId="0" fontId="25" fillId="0" borderId="42" xfId="0" applyFont="1" applyFill="1" applyBorder="1" applyAlignment="1">
      <alignment horizontal="left" vertical="center" indent="1"/>
    </xf>
    <xf numFmtId="0" fontId="12" fillId="7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40" fontId="33" fillId="2" borderId="13" xfId="4" applyNumberFormat="1" applyFont="1" applyFill="1" applyBorder="1" applyAlignment="1">
      <alignment horizontal="right"/>
    </xf>
    <xf numFmtId="40" fontId="33" fillId="2" borderId="15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33" fillId="2" borderId="1" xfId="4" applyFont="1" applyFill="1" applyBorder="1" applyAlignment="1">
      <alignment horizontal="left" vertical="top" wrapText="1"/>
    </xf>
    <xf numFmtId="0" fontId="33" fillId="2" borderId="0" xfId="4" applyFont="1" applyFill="1" applyBorder="1" applyAlignment="1">
      <alignment horizontal="left" vertical="top" wrapText="1"/>
    </xf>
    <xf numFmtId="0" fontId="33" fillId="2" borderId="2" xfId="4" applyFont="1" applyFill="1" applyBorder="1" applyAlignment="1">
      <alignment horizontal="left" vertical="top" wrapText="1"/>
    </xf>
    <xf numFmtId="0" fontId="32" fillId="2" borderId="0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left" vertical="top" wrapText="1"/>
    </xf>
    <xf numFmtId="0" fontId="32" fillId="2" borderId="1" xfId="0" applyFont="1" applyFill="1" applyBorder="1" applyAlignment="1">
      <alignment horizontal="left" vertical="top" wrapText="1"/>
    </xf>
    <xf numFmtId="40" fontId="32" fillId="2" borderId="13" xfId="0" applyNumberFormat="1" applyFont="1" applyFill="1" applyBorder="1" applyAlignment="1">
      <alignment horizontal="right" vertical="center" wrapText="1"/>
    </xf>
    <xf numFmtId="40" fontId="32" fillId="2" borderId="15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7" fontId="29" fillId="7" borderId="12" xfId="4" applyNumberFormat="1" applyFont="1" applyFill="1" applyBorder="1" applyAlignment="1">
      <alignment horizontal="center" vertical="center" wrapText="1"/>
    </xf>
    <xf numFmtId="37" fontId="29" fillId="7" borderId="12" xfId="4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12" fillId="7" borderId="12" xfId="3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12" fillId="7" borderId="7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 indent="3"/>
    </xf>
    <xf numFmtId="0" fontId="8" fillId="2" borderId="10" xfId="0" applyFont="1" applyFill="1" applyBorder="1" applyAlignment="1">
      <alignment horizontal="left" vertical="center" wrapText="1" indent="3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top" wrapText="1" indent="1"/>
    </xf>
    <xf numFmtId="0" fontId="7" fillId="2" borderId="20" xfId="0" applyFont="1" applyFill="1" applyBorder="1" applyAlignment="1">
      <alignment horizontal="left" vertical="top" wrapText="1" inden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26" fillId="7" borderId="54" xfId="0" applyFont="1" applyFill="1" applyBorder="1" applyAlignment="1">
      <alignment horizontal="center" vertical="center"/>
    </xf>
    <xf numFmtId="0" fontId="26" fillId="7" borderId="63" xfId="0" applyFont="1" applyFill="1" applyBorder="1" applyAlignment="1">
      <alignment horizontal="center" vertical="center"/>
    </xf>
    <xf numFmtId="0" fontId="26" fillId="7" borderId="55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0" fontId="12" fillId="7" borderId="55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64" xfId="0" applyFont="1" applyFill="1" applyBorder="1" applyAlignment="1">
      <alignment horizontal="center" vertical="center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Raul Casimiro Padilla López</a:t>
          </a:r>
        </a:p>
        <a:p>
          <a:pPr algn="ctr"/>
          <a:r>
            <a:rPr lang="es-MX" sz="1100"/>
            <a:t>Sub-Contador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5" name="4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8" name="7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14" name="13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266</xdr:row>
      <xdr:rowOff>180975</xdr:rowOff>
    </xdr:from>
    <xdr:to>
      <xdr:col>3</xdr:col>
      <xdr:colOff>590550</xdr:colOff>
      <xdr:row>272</xdr:row>
      <xdr:rowOff>66675</xdr:rowOff>
    </xdr:to>
    <xdr:sp macro="" textlink="">
      <xdr:nvSpPr>
        <xdr:cNvPr id="2" name="10 CuadroTexto"/>
        <xdr:cNvSpPr txBox="1"/>
      </xdr:nvSpPr>
      <xdr:spPr>
        <a:xfrm>
          <a:off x="0" y="648176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4</xdr:col>
      <xdr:colOff>1552575</xdr:colOff>
      <xdr:row>267</xdr:row>
      <xdr:rowOff>0</xdr:rowOff>
    </xdr:from>
    <xdr:to>
      <xdr:col>6</xdr:col>
      <xdr:colOff>800100</xdr:colOff>
      <xdr:row>271</xdr:row>
      <xdr:rowOff>152400</xdr:rowOff>
    </xdr:to>
    <xdr:sp macro="" textlink="">
      <xdr:nvSpPr>
        <xdr:cNvPr id="3" name="4 CuadroTexto"/>
        <xdr:cNvSpPr txBox="1"/>
      </xdr:nvSpPr>
      <xdr:spPr>
        <a:xfrm>
          <a:off x="4495800" y="64827150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8</xdr:col>
      <xdr:colOff>352425</xdr:colOff>
      <xdr:row>267</xdr:row>
      <xdr:rowOff>0</xdr:rowOff>
    </xdr:from>
    <xdr:to>
      <xdr:col>10</xdr:col>
      <xdr:colOff>600075</xdr:colOff>
      <xdr:row>271</xdr:row>
      <xdr:rowOff>123825</xdr:rowOff>
    </xdr:to>
    <xdr:sp macro="" textlink="">
      <xdr:nvSpPr>
        <xdr:cNvPr id="4" name="3 CuadroTexto"/>
        <xdr:cNvSpPr txBox="1"/>
      </xdr:nvSpPr>
      <xdr:spPr>
        <a:xfrm>
          <a:off x="8810625" y="64827150"/>
          <a:ext cx="22860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Raul</a:t>
          </a:r>
          <a:r>
            <a:rPr lang="es-MX" sz="1100" baseline="0"/>
            <a:t> Casimiro Padilla López</a:t>
          </a:r>
        </a:p>
        <a:p>
          <a:pPr algn="ctr"/>
          <a:r>
            <a:rPr lang="es-MX" sz="1100"/>
            <a:t>Sub-Contador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5" name="4 CuadroTexto"/>
        <xdr:cNvSpPr txBox="1"/>
      </xdr:nvSpPr>
      <xdr:spPr>
        <a:xfrm>
          <a:off x="3362325" y="527685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0" y="52673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4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123825</xdr:rowOff>
    </xdr:to>
    <xdr:sp macro="" textlink="">
      <xdr:nvSpPr>
        <xdr:cNvPr id="5" name="4 CuadroTexto"/>
        <xdr:cNvSpPr txBox="1"/>
      </xdr:nvSpPr>
      <xdr:spPr>
        <a:xfrm>
          <a:off x="247650" y="10401300"/>
          <a:ext cx="2647951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Raul Casimiro Padilla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Sub-Contador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6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5" name="4 CuadroTexto"/>
        <xdr:cNvSpPr txBox="1"/>
      </xdr:nvSpPr>
      <xdr:spPr>
        <a:xfrm>
          <a:off x="2809874" y="5267325"/>
          <a:ext cx="32004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11" name="10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5" name="4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11" name="10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4" name="3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Alejandor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10" name="9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4" name="3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10" name="9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workbookViewId="0">
      <selection activeCell="C12" sqref="C12"/>
    </sheetView>
  </sheetViews>
  <sheetFormatPr baseColWidth="10" defaultRowHeight="15" x14ac:dyDescent="0.25"/>
  <cols>
    <col min="1" max="1" width="10" style="70" customWidth="1"/>
    <col min="2" max="2" width="90.140625" style="70" customWidth="1"/>
    <col min="3" max="3" width="19.42578125" style="70" customWidth="1"/>
    <col min="4" max="4" width="13.5703125" style="70" customWidth="1"/>
    <col min="5" max="246" width="11.42578125" style="70"/>
    <col min="247" max="247" width="16.28515625" style="70" customWidth="1"/>
    <col min="248" max="248" width="46.5703125" style="70" customWidth="1"/>
    <col min="249" max="249" width="13.28515625" style="70" customWidth="1"/>
    <col min="250" max="250" width="13.5703125" style="70" customWidth="1"/>
    <col min="251" max="251" width="12.5703125" style="70" customWidth="1"/>
    <col min="252" max="252" width="13.5703125" style="70" customWidth="1"/>
    <col min="253" max="253" width="22.42578125" style="70" customWidth="1"/>
    <col min="254" max="502" width="11.42578125" style="70"/>
    <col min="503" max="503" width="16.28515625" style="70" customWidth="1"/>
    <col min="504" max="504" width="46.5703125" style="70" customWidth="1"/>
    <col min="505" max="505" width="13.28515625" style="70" customWidth="1"/>
    <col min="506" max="506" width="13.5703125" style="70" customWidth="1"/>
    <col min="507" max="507" width="12.5703125" style="70" customWidth="1"/>
    <col min="508" max="508" width="13.5703125" style="70" customWidth="1"/>
    <col min="509" max="509" width="22.42578125" style="70" customWidth="1"/>
    <col min="510" max="758" width="11.42578125" style="70"/>
    <col min="759" max="759" width="16.28515625" style="70" customWidth="1"/>
    <col min="760" max="760" width="46.5703125" style="70" customWidth="1"/>
    <col min="761" max="761" width="13.28515625" style="70" customWidth="1"/>
    <col min="762" max="762" width="13.5703125" style="70" customWidth="1"/>
    <col min="763" max="763" width="12.5703125" style="70" customWidth="1"/>
    <col min="764" max="764" width="13.5703125" style="70" customWidth="1"/>
    <col min="765" max="765" width="22.42578125" style="70" customWidth="1"/>
    <col min="766" max="1014" width="11.42578125" style="70"/>
    <col min="1015" max="1015" width="16.28515625" style="70" customWidth="1"/>
    <col min="1016" max="1016" width="46.5703125" style="70" customWidth="1"/>
    <col min="1017" max="1017" width="13.28515625" style="70" customWidth="1"/>
    <col min="1018" max="1018" width="13.5703125" style="70" customWidth="1"/>
    <col min="1019" max="1019" width="12.5703125" style="70" customWidth="1"/>
    <col min="1020" max="1020" width="13.5703125" style="70" customWidth="1"/>
    <col min="1021" max="1021" width="22.42578125" style="70" customWidth="1"/>
    <col min="1022" max="1270" width="11.42578125" style="70"/>
    <col min="1271" max="1271" width="16.28515625" style="70" customWidth="1"/>
    <col min="1272" max="1272" width="46.5703125" style="70" customWidth="1"/>
    <col min="1273" max="1273" width="13.28515625" style="70" customWidth="1"/>
    <col min="1274" max="1274" width="13.5703125" style="70" customWidth="1"/>
    <col min="1275" max="1275" width="12.5703125" style="70" customWidth="1"/>
    <col min="1276" max="1276" width="13.5703125" style="70" customWidth="1"/>
    <col min="1277" max="1277" width="22.42578125" style="70" customWidth="1"/>
    <col min="1278" max="1526" width="11.42578125" style="70"/>
    <col min="1527" max="1527" width="16.28515625" style="70" customWidth="1"/>
    <col min="1528" max="1528" width="46.5703125" style="70" customWidth="1"/>
    <col min="1529" max="1529" width="13.28515625" style="70" customWidth="1"/>
    <col min="1530" max="1530" width="13.5703125" style="70" customWidth="1"/>
    <col min="1531" max="1531" width="12.5703125" style="70" customWidth="1"/>
    <col min="1532" max="1532" width="13.5703125" style="70" customWidth="1"/>
    <col min="1533" max="1533" width="22.42578125" style="70" customWidth="1"/>
    <col min="1534" max="1782" width="11.42578125" style="70"/>
    <col min="1783" max="1783" width="16.28515625" style="70" customWidth="1"/>
    <col min="1784" max="1784" width="46.5703125" style="70" customWidth="1"/>
    <col min="1785" max="1785" width="13.28515625" style="70" customWidth="1"/>
    <col min="1786" max="1786" width="13.5703125" style="70" customWidth="1"/>
    <col min="1787" max="1787" width="12.5703125" style="70" customWidth="1"/>
    <col min="1788" max="1788" width="13.5703125" style="70" customWidth="1"/>
    <col min="1789" max="1789" width="22.42578125" style="70" customWidth="1"/>
    <col min="1790" max="2038" width="11.42578125" style="70"/>
    <col min="2039" max="2039" width="16.28515625" style="70" customWidth="1"/>
    <col min="2040" max="2040" width="46.5703125" style="70" customWidth="1"/>
    <col min="2041" max="2041" width="13.28515625" style="70" customWidth="1"/>
    <col min="2042" max="2042" width="13.5703125" style="70" customWidth="1"/>
    <col min="2043" max="2043" width="12.5703125" style="70" customWidth="1"/>
    <col min="2044" max="2044" width="13.5703125" style="70" customWidth="1"/>
    <col min="2045" max="2045" width="22.42578125" style="70" customWidth="1"/>
    <col min="2046" max="2294" width="11.42578125" style="70"/>
    <col min="2295" max="2295" width="16.28515625" style="70" customWidth="1"/>
    <col min="2296" max="2296" width="46.5703125" style="70" customWidth="1"/>
    <col min="2297" max="2297" width="13.28515625" style="70" customWidth="1"/>
    <col min="2298" max="2298" width="13.5703125" style="70" customWidth="1"/>
    <col min="2299" max="2299" width="12.5703125" style="70" customWidth="1"/>
    <col min="2300" max="2300" width="13.5703125" style="70" customWidth="1"/>
    <col min="2301" max="2301" width="22.42578125" style="70" customWidth="1"/>
    <col min="2302" max="2550" width="11.42578125" style="70"/>
    <col min="2551" max="2551" width="16.28515625" style="70" customWidth="1"/>
    <col min="2552" max="2552" width="46.5703125" style="70" customWidth="1"/>
    <col min="2553" max="2553" width="13.28515625" style="70" customWidth="1"/>
    <col min="2554" max="2554" width="13.5703125" style="70" customWidth="1"/>
    <col min="2555" max="2555" width="12.5703125" style="70" customWidth="1"/>
    <col min="2556" max="2556" width="13.5703125" style="70" customWidth="1"/>
    <col min="2557" max="2557" width="22.42578125" style="70" customWidth="1"/>
    <col min="2558" max="2806" width="11.42578125" style="70"/>
    <col min="2807" max="2807" width="16.28515625" style="70" customWidth="1"/>
    <col min="2808" max="2808" width="46.5703125" style="70" customWidth="1"/>
    <col min="2809" max="2809" width="13.28515625" style="70" customWidth="1"/>
    <col min="2810" max="2810" width="13.5703125" style="70" customWidth="1"/>
    <col min="2811" max="2811" width="12.5703125" style="70" customWidth="1"/>
    <col min="2812" max="2812" width="13.5703125" style="70" customWidth="1"/>
    <col min="2813" max="2813" width="22.42578125" style="70" customWidth="1"/>
    <col min="2814" max="3062" width="11.42578125" style="70"/>
    <col min="3063" max="3063" width="16.28515625" style="70" customWidth="1"/>
    <col min="3064" max="3064" width="46.5703125" style="70" customWidth="1"/>
    <col min="3065" max="3065" width="13.28515625" style="70" customWidth="1"/>
    <col min="3066" max="3066" width="13.5703125" style="70" customWidth="1"/>
    <col min="3067" max="3067" width="12.5703125" style="70" customWidth="1"/>
    <col min="3068" max="3068" width="13.5703125" style="70" customWidth="1"/>
    <col min="3069" max="3069" width="22.42578125" style="70" customWidth="1"/>
    <col min="3070" max="3318" width="11.42578125" style="70"/>
    <col min="3319" max="3319" width="16.28515625" style="70" customWidth="1"/>
    <col min="3320" max="3320" width="46.5703125" style="70" customWidth="1"/>
    <col min="3321" max="3321" width="13.28515625" style="70" customWidth="1"/>
    <col min="3322" max="3322" width="13.5703125" style="70" customWidth="1"/>
    <col min="3323" max="3323" width="12.5703125" style="70" customWidth="1"/>
    <col min="3324" max="3324" width="13.5703125" style="70" customWidth="1"/>
    <col min="3325" max="3325" width="22.42578125" style="70" customWidth="1"/>
    <col min="3326" max="3574" width="11.42578125" style="70"/>
    <col min="3575" max="3575" width="16.28515625" style="70" customWidth="1"/>
    <col min="3576" max="3576" width="46.5703125" style="70" customWidth="1"/>
    <col min="3577" max="3577" width="13.28515625" style="70" customWidth="1"/>
    <col min="3578" max="3578" width="13.5703125" style="70" customWidth="1"/>
    <col min="3579" max="3579" width="12.5703125" style="70" customWidth="1"/>
    <col min="3580" max="3580" width="13.5703125" style="70" customWidth="1"/>
    <col min="3581" max="3581" width="22.42578125" style="70" customWidth="1"/>
    <col min="3582" max="3830" width="11.42578125" style="70"/>
    <col min="3831" max="3831" width="16.28515625" style="70" customWidth="1"/>
    <col min="3832" max="3832" width="46.5703125" style="70" customWidth="1"/>
    <col min="3833" max="3833" width="13.28515625" style="70" customWidth="1"/>
    <col min="3834" max="3834" width="13.5703125" style="70" customWidth="1"/>
    <col min="3835" max="3835" width="12.5703125" style="70" customWidth="1"/>
    <col min="3836" max="3836" width="13.5703125" style="70" customWidth="1"/>
    <col min="3837" max="3837" width="22.42578125" style="70" customWidth="1"/>
    <col min="3838" max="4086" width="11.42578125" style="70"/>
    <col min="4087" max="4087" width="16.28515625" style="70" customWidth="1"/>
    <col min="4088" max="4088" width="46.5703125" style="70" customWidth="1"/>
    <col min="4089" max="4089" width="13.28515625" style="70" customWidth="1"/>
    <col min="4090" max="4090" width="13.5703125" style="70" customWidth="1"/>
    <col min="4091" max="4091" width="12.5703125" style="70" customWidth="1"/>
    <col min="4092" max="4092" width="13.5703125" style="70" customWidth="1"/>
    <col min="4093" max="4093" width="22.42578125" style="70" customWidth="1"/>
    <col min="4094" max="4342" width="11.42578125" style="70"/>
    <col min="4343" max="4343" width="16.28515625" style="70" customWidth="1"/>
    <col min="4344" max="4344" width="46.5703125" style="70" customWidth="1"/>
    <col min="4345" max="4345" width="13.28515625" style="70" customWidth="1"/>
    <col min="4346" max="4346" width="13.5703125" style="70" customWidth="1"/>
    <col min="4347" max="4347" width="12.5703125" style="70" customWidth="1"/>
    <col min="4348" max="4348" width="13.5703125" style="70" customWidth="1"/>
    <col min="4349" max="4349" width="22.42578125" style="70" customWidth="1"/>
    <col min="4350" max="4598" width="11.42578125" style="70"/>
    <col min="4599" max="4599" width="16.28515625" style="70" customWidth="1"/>
    <col min="4600" max="4600" width="46.5703125" style="70" customWidth="1"/>
    <col min="4601" max="4601" width="13.28515625" style="70" customWidth="1"/>
    <col min="4602" max="4602" width="13.5703125" style="70" customWidth="1"/>
    <col min="4603" max="4603" width="12.5703125" style="70" customWidth="1"/>
    <col min="4604" max="4604" width="13.5703125" style="70" customWidth="1"/>
    <col min="4605" max="4605" width="22.42578125" style="70" customWidth="1"/>
    <col min="4606" max="4854" width="11.42578125" style="70"/>
    <col min="4855" max="4855" width="16.28515625" style="70" customWidth="1"/>
    <col min="4856" max="4856" width="46.5703125" style="70" customWidth="1"/>
    <col min="4857" max="4857" width="13.28515625" style="70" customWidth="1"/>
    <col min="4858" max="4858" width="13.5703125" style="70" customWidth="1"/>
    <col min="4859" max="4859" width="12.5703125" style="70" customWidth="1"/>
    <col min="4860" max="4860" width="13.5703125" style="70" customWidth="1"/>
    <col min="4861" max="4861" width="22.42578125" style="70" customWidth="1"/>
    <col min="4862" max="5110" width="11.42578125" style="70"/>
    <col min="5111" max="5111" width="16.28515625" style="70" customWidth="1"/>
    <col min="5112" max="5112" width="46.5703125" style="70" customWidth="1"/>
    <col min="5113" max="5113" width="13.28515625" style="70" customWidth="1"/>
    <col min="5114" max="5114" width="13.5703125" style="70" customWidth="1"/>
    <col min="5115" max="5115" width="12.5703125" style="70" customWidth="1"/>
    <col min="5116" max="5116" width="13.5703125" style="70" customWidth="1"/>
    <col min="5117" max="5117" width="22.42578125" style="70" customWidth="1"/>
    <col min="5118" max="5366" width="11.42578125" style="70"/>
    <col min="5367" max="5367" width="16.28515625" style="70" customWidth="1"/>
    <col min="5368" max="5368" width="46.5703125" style="70" customWidth="1"/>
    <col min="5369" max="5369" width="13.28515625" style="70" customWidth="1"/>
    <col min="5370" max="5370" width="13.5703125" style="70" customWidth="1"/>
    <col min="5371" max="5371" width="12.5703125" style="70" customWidth="1"/>
    <col min="5372" max="5372" width="13.5703125" style="70" customWidth="1"/>
    <col min="5373" max="5373" width="22.42578125" style="70" customWidth="1"/>
    <col min="5374" max="5622" width="11.42578125" style="70"/>
    <col min="5623" max="5623" width="16.28515625" style="70" customWidth="1"/>
    <col min="5624" max="5624" width="46.5703125" style="70" customWidth="1"/>
    <col min="5625" max="5625" width="13.28515625" style="70" customWidth="1"/>
    <col min="5626" max="5626" width="13.5703125" style="70" customWidth="1"/>
    <col min="5627" max="5627" width="12.5703125" style="70" customWidth="1"/>
    <col min="5628" max="5628" width="13.5703125" style="70" customWidth="1"/>
    <col min="5629" max="5629" width="22.42578125" style="70" customWidth="1"/>
    <col min="5630" max="5878" width="11.42578125" style="70"/>
    <col min="5879" max="5879" width="16.28515625" style="70" customWidth="1"/>
    <col min="5880" max="5880" width="46.5703125" style="70" customWidth="1"/>
    <col min="5881" max="5881" width="13.28515625" style="70" customWidth="1"/>
    <col min="5882" max="5882" width="13.5703125" style="70" customWidth="1"/>
    <col min="5883" max="5883" width="12.5703125" style="70" customWidth="1"/>
    <col min="5884" max="5884" width="13.5703125" style="70" customWidth="1"/>
    <col min="5885" max="5885" width="22.42578125" style="70" customWidth="1"/>
    <col min="5886" max="6134" width="11.42578125" style="70"/>
    <col min="6135" max="6135" width="16.28515625" style="70" customWidth="1"/>
    <col min="6136" max="6136" width="46.5703125" style="70" customWidth="1"/>
    <col min="6137" max="6137" width="13.28515625" style="70" customWidth="1"/>
    <col min="6138" max="6138" width="13.5703125" style="70" customWidth="1"/>
    <col min="6139" max="6139" width="12.5703125" style="70" customWidth="1"/>
    <col min="6140" max="6140" width="13.5703125" style="70" customWidth="1"/>
    <col min="6141" max="6141" width="22.42578125" style="70" customWidth="1"/>
    <col min="6142" max="6390" width="11.42578125" style="70"/>
    <col min="6391" max="6391" width="16.28515625" style="70" customWidth="1"/>
    <col min="6392" max="6392" width="46.5703125" style="70" customWidth="1"/>
    <col min="6393" max="6393" width="13.28515625" style="70" customWidth="1"/>
    <col min="6394" max="6394" width="13.5703125" style="70" customWidth="1"/>
    <col min="6395" max="6395" width="12.5703125" style="70" customWidth="1"/>
    <col min="6396" max="6396" width="13.5703125" style="70" customWidth="1"/>
    <col min="6397" max="6397" width="22.42578125" style="70" customWidth="1"/>
    <col min="6398" max="6646" width="11.42578125" style="70"/>
    <col min="6647" max="6647" width="16.28515625" style="70" customWidth="1"/>
    <col min="6648" max="6648" width="46.5703125" style="70" customWidth="1"/>
    <col min="6649" max="6649" width="13.28515625" style="70" customWidth="1"/>
    <col min="6650" max="6650" width="13.5703125" style="70" customWidth="1"/>
    <col min="6651" max="6651" width="12.5703125" style="70" customWidth="1"/>
    <col min="6652" max="6652" width="13.5703125" style="70" customWidth="1"/>
    <col min="6653" max="6653" width="22.42578125" style="70" customWidth="1"/>
    <col min="6654" max="6902" width="11.42578125" style="70"/>
    <col min="6903" max="6903" width="16.28515625" style="70" customWidth="1"/>
    <col min="6904" max="6904" width="46.5703125" style="70" customWidth="1"/>
    <col min="6905" max="6905" width="13.28515625" style="70" customWidth="1"/>
    <col min="6906" max="6906" width="13.5703125" style="70" customWidth="1"/>
    <col min="6907" max="6907" width="12.5703125" style="70" customWidth="1"/>
    <col min="6908" max="6908" width="13.5703125" style="70" customWidth="1"/>
    <col min="6909" max="6909" width="22.42578125" style="70" customWidth="1"/>
    <col min="6910" max="7158" width="11.42578125" style="70"/>
    <col min="7159" max="7159" width="16.28515625" style="70" customWidth="1"/>
    <col min="7160" max="7160" width="46.5703125" style="70" customWidth="1"/>
    <col min="7161" max="7161" width="13.28515625" style="70" customWidth="1"/>
    <col min="7162" max="7162" width="13.5703125" style="70" customWidth="1"/>
    <col min="7163" max="7163" width="12.5703125" style="70" customWidth="1"/>
    <col min="7164" max="7164" width="13.5703125" style="70" customWidth="1"/>
    <col min="7165" max="7165" width="22.42578125" style="70" customWidth="1"/>
    <col min="7166" max="7414" width="11.42578125" style="70"/>
    <col min="7415" max="7415" width="16.28515625" style="70" customWidth="1"/>
    <col min="7416" max="7416" width="46.5703125" style="70" customWidth="1"/>
    <col min="7417" max="7417" width="13.28515625" style="70" customWidth="1"/>
    <col min="7418" max="7418" width="13.5703125" style="70" customWidth="1"/>
    <col min="7419" max="7419" width="12.5703125" style="70" customWidth="1"/>
    <col min="7420" max="7420" width="13.5703125" style="70" customWidth="1"/>
    <col min="7421" max="7421" width="22.42578125" style="70" customWidth="1"/>
    <col min="7422" max="7670" width="11.42578125" style="70"/>
    <col min="7671" max="7671" width="16.28515625" style="70" customWidth="1"/>
    <col min="7672" max="7672" width="46.5703125" style="70" customWidth="1"/>
    <col min="7673" max="7673" width="13.28515625" style="70" customWidth="1"/>
    <col min="7674" max="7674" width="13.5703125" style="70" customWidth="1"/>
    <col min="7675" max="7675" width="12.5703125" style="70" customWidth="1"/>
    <col min="7676" max="7676" width="13.5703125" style="70" customWidth="1"/>
    <col min="7677" max="7677" width="22.42578125" style="70" customWidth="1"/>
    <col min="7678" max="7926" width="11.42578125" style="70"/>
    <col min="7927" max="7927" width="16.28515625" style="70" customWidth="1"/>
    <col min="7928" max="7928" width="46.5703125" style="70" customWidth="1"/>
    <col min="7929" max="7929" width="13.28515625" style="70" customWidth="1"/>
    <col min="7930" max="7930" width="13.5703125" style="70" customWidth="1"/>
    <col min="7931" max="7931" width="12.5703125" style="70" customWidth="1"/>
    <col min="7932" max="7932" width="13.5703125" style="70" customWidth="1"/>
    <col min="7933" max="7933" width="22.42578125" style="70" customWidth="1"/>
    <col min="7934" max="8182" width="11.42578125" style="70"/>
    <col min="8183" max="8183" width="16.28515625" style="70" customWidth="1"/>
    <col min="8184" max="8184" width="46.5703125" style="70" customWidth="1"/>
    <col min="8185" max="8185" width="13.28515625" style="70" customWidth="1"/>
    <col min="8186" max="8186" width="13.5703125" style="70" customWidth="1"/>
    <col min="8187" max="8187" width="12.5703125" style="70" customWidth="1"/>
    <col min="8188" max="8188" width="13.5703125" style="70" customWidth="1"/>
    <col min="8189" max="8189" width="22.42578125" style="70" customWidth="1"/>
    <col min="8190" max="8438" width="11.42578125" style="70"/>
    <col min="8439" max="8439" width="16.28515625" style="70" customWidth="1"/>
    <col min="8440" max="8440" width="46.5703125" style="70" customWidth="1"/>
    <col min="8441" max="8441" width="13.28515625" style="70" customWidth="1"/>
    <col min="8442" max="8442" width="13.5703125" style="70" customWidth="1"/>
    <col min="8443" max="8443" width="12.5703125" style="70" customWidth="1"/>
    <col min="8444" max="8444" width="13.5703125" style="70" customWidth="1"/>
    <col min="8445" max="8445" width="22.42578125" style="70" customWidth="1"/>
    <col min="8446" max="8694" width="11.42578125" style="70"/>
    <col min="8695" max="8695" width="16.28515625" style="70" customWidth="1"/>
    <col min="8696" max="8696" width="46.5703125" style="70" customWidth="1"/>
    <col min="8697" max="8697" width="13.28515625" style="70" customWidth="1"/>
    <col min="8698" max="8698" width="13.5703125" style="70" customWidth="1"/>
    <col min="8699" max="8699" width="12.5703125" style="70" customWidth="1"/>
    <col min="8700" max="8700" width="13.5703125" style="70" customWidth="1"/>
    <col min="8701" max="8701" width="22.42578125" style="70" customWidth="1"/>
    <col min="8702" max="8950" width="11.42578125" style="70"/>
    <col min="8951" max="8951" width="16.28515625" style="70" customWidth="1"/>
    <col min="8952" max="8952" width="46.5703125" style="70" customWidth="1"/>
    <col min="8953" max="8953" width="13.28515625" style="70" customWidth="1"/>
    <col min="8954" max="8954" width="13.5703125" style="70" customWidth="1"/>
    <col min="8955" max="8955" width="12.5703125" style="70" customWidth="1"/>
    <col min="8956" max="8956" width="13.5703125" style="70" customWidth="1"/>
    <col min="8957" max="8957" width="22.42578125" style="70" customWidth="1"/>
    <col min="8958" max="9206" width="11.42578125" style="70"/>
    <col min="9207" max="9207" width="16.28515625" style="70" customWidth="1"/>
    <col min="9208" max="9208" width="46.5703125" style="70" customWidth="1"/>
    <col min="9209" max="9209" width="13.28515625" style="70" customWidth="1"/>
    <col min="9210" max="9210" width="13.5703125" style="70" customWidth="1"/>
    <col min="9211" max="9211" width="12.5703125" style="70" customWidth="1"/>
    <col min="9212" max="9212" width="13.5703125" style="70" customWidth="1"/>
    <col min="9213" max="9213" width="22.42578125" style="70" customWidth="1"/>
    <col min="9214" max="9462" width="11.42578125" style="70"/>
    <col min="9463" max="9463" width="16.28515625" style="70" customWidth="1"/>
    <col min="9464" max="9464" width="46.5703125" style="70" customWidth="1"/>
    <col min="9465" max="9465" width="13.28515625" style="70" customWidth="1"/>
    <col min="9466" max="9466" width="13.5703125" style="70" customWidth="1"/>
    <col min="9467" max="9467" width="12.5703125" style="70" customWidth="1"/>
    <col min="9468" max="9468" width="13.5703125" style="70" customWidth="1"/>
    <col min="9469" max="9469" width="22.42578125" style="70" customWidth="1"/>
    <col min="9470" max="9718" width="11.42578125" style="70"/>
    <col min="9719" max="9719" width="16.28515625" style="70" customWidth="1"/>
    <col min="9720" max="9720" width="46.5703125" style="70" customWidth="1"/>
    <col min="9721" max="9721" width="13.28515625" style="70" customWidth="1"/>
    <col min="9722" max="9722" width="13.5703125" style="70" customWidth="1"/>
    <col min="9723" max="9723" width="12.5703125" style="70" customWidth="1"/>
    <col min="9724" max="9724" width="13.5703125" style="70" customWidth="1"/>
    <col min="9725" max="9725" width="22.42578125" style="70" customWidth="1"/>
    <col min="9726" max="9974" width="11.42578125" style="70"/>
    <col min="9975" max="9975" width="16.28515625" style="70" customWidth="1"/>
    <col min="9976" max="9976" width="46.5703125" style="70" customWidth="1"/>
    <col min="9977" max="9977" width="13.28515625" style="70" customWidth="1"/>
    <col min="9978" max="9978" width="13.5703125" style="70" customWidth="1"/>
    <col min="9979" max="9979" width="12.5703125" style="70" customWidth="1"/>
    <col min="9980" max="9980" width="13.5703125" style="70" customWidth="1"/>
    <col min="9981" max="9981" width="22.42578125" style="70" customWidth="1"/>
    <col min="9982" max="10230" width="11.42578125" style="70"/>
    <col min="10231" max="10231" width="16.28515625" style="70" customWidth="1"/>
    <col min="10232" max="10232" width="46.5703125" style="70" customWidth="1"/>
    <col min="10233" max="10233" width="13.28515625" style="70" customWidth="1"/>
    <col min="10234" max="10234" width="13.5703125" style="70" customWidth="1"/>
    <col min="10235" max="10235" width="12.5703125" style="70" customWidth="1"/>
    <col min="10236" max="10236" width="13.5703125" style="70" customWidth="1"/>
    <col min="10237" max="10237" width="22.42578125" style="70" customWidth="1"/>
    <col min="10238" max="10486" width="11.42578125" style="70"/>
    <col min="10487" max="10487" width="16.28515625" style="70" customWidth="1"/>
    <col min="10488" max="10488" width="46.5703125" style="70" customWidth="1"/>
    <col min="10489" max="10489" width="13.28515625" style="70" customWidth="1"/>
    <col min="10490" max="10490" width="13.5703125" style="70" customWidth="1"/>
    <col min="10491" max="10491" width="12.5703125" style="70" customWidth="1"/>
    <col min="10492" max="10492" width="13.5703125" style="70" customWidth="1"/>
    <col min="10493" max="10493" width="22.42578125" style="70" customWidth="1"/>
    <col min="10494" max="10742" width="11.42578125" style="70"/>
    <col min="10743" max="10743" width="16.28515625" style="70" customWidth="1"/>
    <col min="10744" max="10744" width="46.5703125" style="70" customWidth="1"/>
    <col min="10745" max="10745" width="13.28515625" style="70" customWidth="1"/>
    <col min="10746" max="10746" width="13.5703125" style="70" customWidth="1"/>
    <col min="10747" max="10747" width="12.5703125" style="70" customWidth="1"/>
    <col min="10748" max="10748" width="13.5703125" style="70" customWidth="1"/>
    <col min="10749" max="10749" width="22.42578125" style="70" customWidth="1"/>
    <col min="10750" max="10998" width="11.42578125" style="70"/>
    <col min="10999" max="10999" width="16.28515625" style="70" customWidth="1"/>
    <col min="11000" max="11000" width="46.5703125" style="70" customWidth="1"/>
    <col min="11001" max="11001" width="13.28515625" style="70" customWidth="1"/>
    <col min="11002" max="11002" width="13.5703125" style="70" customWidth="1"/>
    <col min="11003" max="11003" width="12.5703125" style="70" customWidth="1"/>
    <col min="11004" max="11004" width="13.5703125" style="70" customWidth="1"/>
    <col min="11005" max="11005" width="22.42578125" style="70" customWidth="1"/>
    <col min="11006" max="11254" width="11.42578125" style="70"/>
    <col min="11255" max="11255" width="16.28515625" style="70" customWidth="1"/>
    <col min="11256" max="11256" width="46.5703125" style="70" customWidth="1"/>
    <col min="11257" max="11257" width="13.28515625" style="70" customWidth="1"/>
    <col min="11258" max="11258" width="13.5703125" style="70" customWidth="1"/>
    <col min="11259" max="11259" width="12.5703125" style="70" customWidth="1"/>
    <col min="11260" max="11260" width="13.5703125" style="70" customWidth="1"/>
    <col min="11261" max="11261" width="22.42578125" style="70" customWidth="1"/>
    <col min="11262" max="11510" width="11.42578125" style="70"/>
    <col min="11511" max="11511" width="16.28515625" style="70" customWidth="1"/>
    <col min="11512" max="11512" width="46.5703125" style="70" customWidth="1"/>
    <col min="11513" max="11513" width="13.28515625" style="70" customWidth="1"/>
    <col min="11514" max="11514" width="13.5703125" style="70" customWidth="1"/>
    <col min="11515" max="11515" width="12.5703125" style="70" customWidth="1"/>
    <col min="11516" max="11516" width="13.5703125" style="70" customWidth="1"/>
    <col min="11517" max="11517" width="22.42578125" style="70" customWidth="1"/>
    <col min="11518" max="11766" width="11.42578125" style="70"/>
    <col min="11767" max="11767" width="16.28515625" style="70" customWidth="1"/>
    <col min="11768" max="11768" width="46.5703125" style="70" customWidth="1"/>
    <col min="11769" max="11769" width="13.28515625" style="70" customWidth="1"/>
    <col min="11770" max="11770" width="13.5703125" style="70" customWidth="1"/>
    <col min="11771" max="11771" width="12.5703125" style="70" customWidth="1"/>
    <col min="11772" max="11772" width="13.5703125" style="70" customWidth="1"/>
    <col min="11773" max="11773" width="22.42578125" style="70" customWidth="1"/>
    <col min="11774" max="12022" width="11.42578125" style="70"/>
    <col min="12023" max="12023" width="16.28515625" style="70" customWidth="1"/>
    <col min="12024" max="12024" width="46.5703125" style="70" customWidth="1"/>
    <col min="12025" max="12025" width="13.28515625" style="70" customWidth="1"/>
    <col min="12026" max="12026" width="13.5703125" style="70" customWidth="1"/>
    <col min="12027" max="12027" width="12.5703125" style="70" customWidth="1"/>
    <col min="12028" max="12028" width="13.5703125" style="70" customWidth="1"/>
    <col min="12029" max="12029" width="22.42578125" style="70" customWidth="1"/>
    <col min="12030" max="12278" width="11.42578125" style="70"/>
    <col min="12279" max="12279" width="16.28515625" style="70" customWidth="1"/>
    <col min="12280" max="12280" width="46.5703125" style="70" customWidth="1"/>
    <col min="12281" max="12281" width="13.28515625" style="70" customWidth="1"/>
    <col min="12282" max="12282" width="13.5703125" style="70" customWidth="1"/>
    <col min="12283" max="12283" width="12.5703125" style="70" customWidth="1"/>
    <col min="12284" max="12284" width="13.5703125" style="70" customWidth="1"/>
    <col min="12285" max="12285" width="22.42578125" style="70" customWidth="1"/>
    <col min="12286" max="12534" width="11.42578125" style="70"/>
    <col min="12535" max="12535" width="16.28515625" style="70" customWidth="1"/>
    <col min="12536" max="12536" width="46.5703125" style="70" customWidth="1"/>
    <col min="12537" max="12537" width="13.28515625" style="70" customWidth="1"/>
    <col min="12538" max="12538" width="13.5703125" style="70" customWidth="1"/>
    <col min="12539" max="12539" width="12.5703125" style="70" customWidth="1"/>
    <col min="12540" max="12540" width="13.5703125" style="70" customWidth="1"/>
    <col min="12541" max="12541" width="22.42578125" style="70" customWidth="1"/>
    <col min="12542" max="12790" width="11.42578125" style="70"/>
    <col min="12791" max="12791" width="16.28515625" style="70" customWidth="1"/>
    <col min="12792" max="12792" width="46.5703125" style="70" customWidth="1"/>
    <col min="12793" max="12793" width="13.28515625" style="70" customWidth="1"/>
    <col min="12794" max="12794" width="13.5703125" style="70" customWidth="1"/>
    <col min="12795" max="12795" width="12.5703125" style="70" customWidth="1"/>
    <col min="12796" max="12796" width="13.5703125" style="70" customWidth="1"/>
    <col min="12797" max="12797" width="22.42578125" style="70" customWidth="1"/>
    <col min="12798" max="13046" width="11.42578125" style="70"/>
    <col min="13047" max="13047" width="16.28515625" style="70" customWidth="1"/>
    <col min="13048" max="13048" width="46.5703125" style="70" customWidth="1"/>
    <col min="13049" max="13049" width="13.28515625" style="70" customWidth="1"/>
    <col min="13050" max="13050" width="13.5703125" style="70" customWidth="1"/>
    <col min="13051" max="13051" width="12.5703125" style="70" customWidth="1"/>
    <col min="13052" max="13052" width="13.5703125" style="70" customWidth="1"/>
    <col min="13053" max="13053" width="22.42578125" style="70" customWidth="1"/>
    <col min="13054" max="13302" width="11.42578125" style="70"/>
    <col min="13303" max="13303" width="16.28515625" style="70" customWidth="1"/>
    <col min="13304" max="13304" width="46.5703125" style="70" customWidth="1"/>
    <col min="13305" max="13305" width="13.28515625" style="70" customWidth="1"/>
    <col min="13306" max="13306" width="13.5703125" style="70" customWidth="1"/>
    <col min="13307" max="13307" width="12.5703125" style="70" customWidth="1"/>
    <col min="13308" max="13308" width="13.5703125" style="70" customWidth="1"/>
    <col min="13309" max="13309" width="22.42578125" style="70" customWidth="1"/>
    <col min="13310" max="13558" width="11.42578125" style="70"/>
    <col min="13559" max="13559" width="16.28515625" style="70" customWidth="1"/>
    <col min="13560" max="13560" width="46.5703125" style="70" customWidth="1"/>
    <col min="13561" max="13561" width="13.28515625" style="70" customWidth="1"/>
    <col min="13562" max="13562" width="13.5703125" style="70" customWidth="1"/>
    <col min="13563" max="13563" width="12.5703125" style="70" customWidth="1"/>
    <col min="13564" max="13564" width="13.5703125" style="70" customWidth="1"/>
    <col min="13565" max="13565" width="22.42578125" style="70" customWidth="1"/>
    <col min="13566" max="13814" width="11.42578125" style="70"/>
    <col min="13815" max="13815" width="16.28515625" style="70" customWidth="1"/>
    <col min="13816" max="13816" width="46.5703125" style="70" customWidth="1"/>
    <col min="13817" max="13817" width="13.28515625" style="70" customWidth="1"/>
    <col min="13818" max="13818" width="13.5703125" style="70" customWidth="1"/>
    <col min="13819" max="13819" width="12.5703125" style="70" customWidth="1"/>
    <col min="13820" max="13820" width="13.5703125" style="70" customWidth="1"/>
    <col min="13821" max="13821" width="22.42578125" style="70" customWidth="1"/>
    <col min="13822" max="14070" width="11.42578125" style="70"/>
    <col min="14071" max="14071" width="16.28515625" style="70" customWidth="1"/>
    <col min="14072" max="14072" width="46.5703125" style="70" customWidth="1"/>
    <col min="14073" max="14073" width="13.28515625" style="70" customWidth="1"/>
    <col min="14074" max="14074" width="13.5703125" style="70" customWidth="1"/>
    <col min="14075" max="14075" width="12.5703125" style="70" customWidth="1"/>
    <col min="14076" max="14076" width="13.5703125" style="70" customWidth="1"/>
    <col min="14077" max="14077" width="22.42578125" style="70" customWidth="1"/>
    <col min="14078" max="14326" width="11.42578125" style="70"/>
    <col min="14327" max="14327" width="16.28515625" style="70" customWidth="1"/>
    <col min="14328" max="14328" width="46.5703125" style="70" customWidth="1"/>
    <col min="14329" max="14329" width="13.28515625" style="70" customWidth="1"/>
    <col min="14330" max="14330" width="13.5703125" style="70" customWidth="1"/>
    <col min="14331" max="14331" width="12.5703125" style="70" customWidth="1"/>
    <col min="14332" max="14332" width="13.5703125" style="70" customWidth="1"/>
    <col min="14333" max="14333" width="22.42578125" style="70" customWidth="1"/>
    <col min="14334" max="14582" width="11.42578125" style="70"/>
    <col min="14583" max="14583" width="16.28515625" style="70" customWidth="1"/>
    <col min="14584" max="14584" width="46.5703125" style="70" customWidth="1"/>
    <col min="14585" max="14585" width="13.28515625" style="70" customWidth="1"/>
    <col min="14586" max="14586" width="13.5703125" style="70" customWidth="1"/>
    <col min="14587" max="14587" width="12.5703125" style="70" customWidth="1"/>
    <col min="14588" max="14588" width="13.5703125" style="70" customWidth="1"/>
    <col min="14589" max="14589" width="22.42578125" style="70" customWidth="1"/>
    <col min="14590" max="14838" width="11.42578125" style="70"/>
    <col min="14839" max="14839" width="16.28515625" style="70" customWidth="1"/>
    <col min="14840" max="14840" width="46.5703125" style="70" customWidth="1"/>
    <col min="14841" max="14841" width="13.28515625" style="70" customWidth="1"/>
    <col min="14842" max="14842" width="13.5703125" style="70" customWidth="1"/>
    <col min="14843" max="14843" width="12.5703125" style="70" customWidth="1"/>
    <col min="14844" max="14844" width="13.5703125" style="70" customWidth="1"/>
    <col min="14845" max="14845" width="22.42578125" style="70" customWidth="1"/>
    <col min="14846" max="15094" width="11.42578125" style="70"/>
    <col min="15095" max="15095" width="16.28515625" style="70" customWidth="1"/>
    <col min="15096" max="15096" width="46.5703125" style="70" customWidth="1"/>
    <col min="15097" max="15097" width="13.28515625" style="70" customWidth="1"/>
    <col min="15098" max="15098" width="13.5703125" style="70" customWidth="1"/>
    <col min="15099" max="15099" width="12.5703125" style="70" customWidth="1"/>
    <col min="15100" max="15100" width="13.5703125" style="70" customWidth="1"/>
    <col min="15101" max="15101" width="22.42578125" style="70" customWidth="1"/>
    <col min="15102" max="15350" width="11.42578125" style="70"/>
    <col min="15351" max="15351" width="16.28515625" style="70" customWidth="1"/>
    <col min="15352" max="15352" width="46.5703125" style="70" customWidth="1"/>
    <col min="15353" max="15353" width="13.28515625" style="70" customWidth="1"/>
    <col min="15354" max="15354" width="13.5703125" style="70" customWidth="1"/>
    <col min="15355" max="15355" width="12.5703125" style="70" customWidth="1"/>
    <col min="15356" max="15356" width="13.5703125" style="70" customWidth="1"/>
    <col min="15357" max="15357" width="22.42578125" style="70" customWidth="1"/>
    <col min="15358" max="15606" width="11.42578125" style="70"/>
    <col min="15607" max="15607" width="16.28515625" style="70" customWidth="1"/>
    <col min="15608" max="15608" width="46.5703125" style="70" customWidth="1"/>
    <col min="15609" max="15609" width="13.28515625" style="70" customWidth="1"/>
    <col min="15610" max="15610" width="13.5703125" style="70" customWidth="1"/>
    <col min="15611" max="15611" width="12.5703125" style="70" customWidth="1"/>
    <col min="15612" max="15612" width="13.5703125" style="70" customWidth="1"/>
    <col min="15613" max="15613" width="22.42578125" style="70" customWidth="1"/>
    <col min="15614" max="15862" width="11.42578125" style="70"/>
    <col min="15863" max="15863" width="16.28515625" style="70" customWidth="1"/>
    <col min="15864" max="15864" width="46.5703125" style="70" customWidth="1"/>
    <col min="15865" max="15865" width="13.28515625" style="70" customWidth="1"/>
    <col min="15866" max="15866" width="13.5703125" style="70" customWidth="1"/>
    <col min="15867" max="15867" width="12.5703125" style="70" customWidth="1"/>
    <col min="15868" max="15868" width="13.5703125" style="70" customWidth="1"/>
    <col min="15869" max="15869" width="22.42578125" style="70" customWidth="1"/>
    <col min="15870" max="16118" width="11.42578125" style="70"/>
    <col min="16119" max="16119" width="16.28515625" style="70" customWidth="1"/>
    <col min="16120" max="16120" width="46.5703125" style="70" customWidth="1"/>
    <col min="16121" max="16121" width="13.28515625" style="70" customWidth="1"/>
    <col min="16122" max="16122" width="13.5703125" style="70" customWidth="1"/>
    <col min="16123" max="16123" width="12.5703125" style="70" customWidth="1"/>
    <col min="16124" max="16124" width="13.5703125" style="70" customWidth="1"/>
    <col min="16125" max="16125" width="22.42578125" style="70" customWidth="1"/>
    <col min="16126" max="16384" width="11.42578125" style="70"/>
  </cols>
  <sheetData>
    <row r="1" spans="1:4" ht="15" customHeight="1" x14ac:dyDescent="0.25">
      <c r="A1" s="277" t="s">
        <v>361</v>
      </c>
      <c r="B1" s="277"/>
      <c r="C1" s="277"/>
      <c r="D1"/>
    </row>
    <row r="2" spans="1:4" ht="15" customHeight="1" x14ac:dyDescent="0.25">
      <c r="A2" s="278" t="s">
        <v>480</v>
      </c>
      <c r="B2" s="278"/>
      <c r="C2" s="278"/>
      <c r="D2"/>
    </row>
    <row r="3" spans="1:4" ht="15" customHeight="1" x14ac:dyDescent="0.25">
      <c r="A3" s="279" t="s">
        <v>487</v>
      </c>
      <c r="B3" s="279"/>
      <c r="C3" s="279"/>
      <c r="D3"/>
    </row>
    <row r="4" spans="1:4" ht="15.75" thickBot="1" x14ac:dyDescent="0.3">
      <c r="A4" s="280" t="s">
        <v>362</v>
      </c>
      <c r="B4" s="280"/>
      <c r="C4" s="280"/>
      <c r="D4"/>
    </row>
    <row r="5" spans="1:4" ht="15.75" customHeight="1" thickBot="1" x14ac:dyDescent="0.3">
      <c r="A5" s="281" t="s">
        <v>384</v>
      </c>
      <c r="B5" s="282"/>
      <c r="C5" s="169">
        <v>820146656.04999995</v>
      </c>
      <c r="D5"/>
    </row>
    <row r="6" spans="1:4" ht="33.75" customHeight="1" thickBot="1" x14ac:dyDescent="0.3">
      <c r="A6" s="283"/>
      <c r="B6" s="283"/>
      <c r="C6" s="72"/>
      <c r="D6"/>
    </row>
    <row r="7" spans="1:4" ht="15.75" customHeight="1" thickBot="1" x14ac:dyDescent="0.3">
      <c r="A7" s="288" t="s">
        <v>385</v>
      </c>
      <c r="B7" s="289"/>
      <c r="C7" s="170">
        <f>SUM(C8:C13)</f>
        <v>11473278.940000001</v>
      </c>
      <c r="D7"/>
    </row>
    <row r="8" spans="1:4" ht="15.75" customHeight="1" x14ac:dyDescent="0.25">
      <c r="A8" s="231"/>
      <c r="B8" s="87" t="s">
        <v>441</v>
      </c>
      <c r="C8" s="234"/>
      <c r="D8"/>
    </row>
    <row r="9" spans="1:4" x14ac:dyDescent="0.25">
      <c r="A9" s="232"/>
      <c r="B9" s="233" t="s">
        <v>386</v>
      </c>
      <c r="C9" s="234">
        <v>0</v>
      </c>
      <c r="D9"/>
    </row>
    <row r="10" spans="1:4" x14ac:dyDescent="0.25">
      <c r="A10" s="88"/>
      <c r="B10" s="76" t="s">
        <v>387</v>
      </c>
      <c r="C10" s="167">
        <v>0</v>
      </c>
      <c r="D10"/>
    </row>
    <row r="11" spans="1:4" ht="15.75" customHeight="1" x14ac:dyDescent="0.25">
      <c r="A11" s="88"/>
      <c r="B11" s="76" t="s">
        <v>388</v>
      </c>
      <c r="C11" s="167">
        <v>0</v>
      </c>
      <c r="D11"/>
    </row>
    <row r="12" spans="1:4" ht="15.75" customHeight="1" x14ac:dyDescent="0.25">
      <c r="A12" s="88"/>
      <c r="B12" s="76" t="s">
        <v>389</v>
      </c>
      <c r="C12" s="167">
        <v>11473278.940000001</v>
      </c>
      <c r="D12"/>
    </row>
    <row r="13" spans="1:4" ht="15.75" customHeight="1" thickBot="1" x14ac:dyDescent="0.3">
      <c r="A13" s="75" t="s">
        <v>390</v>
      </c>
      <c r="B13" s="89"/>
      <c r="C13" s="168">
        <v>0</v>
      </c>
      <c r="D13"/>
    </row>
    <row r="14" spans="1:4" ht="15.75" customHeight="1" thickBot="1" x14ac:dyDescent="0.3">
      <c r="A14" s="284"/>
      <c r="B14" s="284"/>
      <c r="C14" s="72"/>
      <c r="D14"/>
    </row>
    <row r="15" spans="1:4" ht="15.75" customHeight="1" thickBot="1" x14ac:dyDescent="0.3">
      <c r="A15" s="288" t="s">
        <v>391</v>
      </c>
      <c r="B15" s="289"/>
      <c r="C15" s="170">
        <f>SUM(C16:C18)</f>
        <v>0</v>
      </c>
      <c r="D15"/>
    </row>
    <row r="16" spans="1:4" ht="15.75" customHeight="1" x14ac:dyDescent="0.25">
      <c r="A16" s="88"/>
      <c r="B16" s="76" t="s">
        <v>392</v>
      </c>
      <c r="C16" s="167">
        <v>0</v>
      </c>
      <c r="D16"/>
    </row>
    <row r="17" spans="1:4" ht="15.75" customHeight="1" x14ac:dyDescent="0.25">
      <c r="A17" s="88"/>
      <c r="B17" s="76" t="s">
        <v>393</v>
      </c>
      <c r="C17" s="167">
        <v>0</v>
      </c>
      <c r="D17"/>
    </row>
    <row r="18" spans="1:4" ht="15.75" customHeight="1" thickBot="1" x14ac:dyDescent="0.3">
      <c r="A18" s="285" t="s">
        <v>394</v>
      </c>
      <c r="B18" s="286"/>
      <c r="C18" s="168">
        <v>0</v>
      </c>
      <c r="D18"/>
    </row>
    <row r="19" spans="1:4" ht="15.75" customHeight="1" thickBot="1" x14ac:dyDescent="0.3">
      <c r="A19" s="287"/>
      <c r="B19" s="287"/>
      <c r="C19" s="81"/>
      <c r="D19"/>
    </row>
    <row r="20" spans="1:4" ht="15.75" customHeight="1" thickBot="1" x14ac:dyDescent="0.3">
      <c r="A20" s="281" t="s">
        <v>395</v>
      </c>
      <c r="B20" s="282"/>
      <c r="C20" s="169">
        <f>C5+C7-C15</f>
        <v>831619934.99000001</v>
      </c>
      <c r="D20"/>
    </row>
    <row r="21" spans="1:4" ht="15.75" customHeight="1" x14ac:dyDescent="0.25">
      <c r="A21" s="80"/>
      <c r="B21" s="80"/>
      <c r="C21" s="240"/>
      <c r="D21"/>
    </row>
    <row r="22" spans="1:4" ht="15.75" customHeight="1" x14ac:dyDescent="0.25">
      <c r="A22"/>
      <c r="B22"/>
      <c r="C22" s="240"/>
      <c r="D22"/>
    </row>
    <row r="23" spans="1:4" ht="15.75" customHeight="1" x14ac:dyDescent="0.25">
      <c r="A23" s="82"/>
      <c r="B23" s="82"/>
      <c r="C23" s="240"/>
      <c r="D23" s="119"/>
    </row>
    <row r="24" spans="1:4" ht="15.75" customHeight="1" x14ac:dyDescent="0.25">
      <c r="A24" s="82"/>
      <c r="B24" s="82"/>
      <c r="C24" s="266"/>
      <c r="D24" s="119"/>
    </row>
    <row r="25" spans="1:4" ht="15.75" customHeight="1" x14ac:dyDescent="0.25">
      <c r="A25" s="82"/>
      <c r="B25" s="82"/>
      <c r="C25" s="82"/>
      <c r="D25" s="119"/>
    </row>
    <row r="26" spans="1:4" x14ac:dyDescent="0.25">
      <c r="D26"/>
    </row>
    <row r="27" spans="1:4" x14ac:dyDescent="0.25">
      <c r="C27" s="83"/>
      <c r="D27"/>
    </row>
    <row r="28" spans="1:4" x14ac:dyDescent="0.25">
      <c r="D28" s="83"/>
    </row>
    <row r="33" spans="4:4" x14ac:dyDescent="0.25">
      <c r="D33" s="84"/>
    </row>
    <row r="36" spans="4:4" x14ac:dyDescent="0.25">
      <c r="D36" s="84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71" fitToHeight="0" orientation="portrait" r:id="rId1"/>
  <headerFooter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F18" sqref="F18"/>
    </sheetView>
  </sheetViews>
  <sheetFormatPr baseColWidth="10" defaultRowHeight="15" x14ac:dyDescent="0.25"/>
  <cols>
    <col min="1" max="1" width="2.140625" style="4" customWidth="1"/>
    <col min="2" max="3" width="3.7109375" style="3" customWidth="1"/>
    <col min="4" max="4" width="65.7109375" style="3" customWidth="1"/>
    <col min="5" max="5" width="12.7109375" style="3" customWidth="1"/>
    <col min="6" max="6" width="14.28515625" style="3" customWidth="1"/>
    <col min="7" max="8" width="12.7109375" style="3" customWidth="1"/>
    <col min="9" max="9" width="13.140625" style="3" customWidth="1"/>
    <col min="10" max="10" width="12.85546875" style="3" customWidth="1"/>
    <col min="11" max="11" width="3.140625" style="4" customWidth="1"/>
  </cols>
  <sheetData>
    <row r="1" spans="2:10" s="4" customFormat="1" ht="6.75" customHeight="1" x14ac:dyDescent="0.25">
      <c r="B1" s="2"/>
      <c r="C1" s="2"/>
      <c r="D1" s="2"/>
      <c r="E1" s="2"/>
      <c r="F1" s="2"/>
      <c r="G1" s="2"/>
      <c r="H1" s="2"/>
      <c r="I1" s="2"/>
    </row>
    <row r="2" spans="2:10" x14ac:dyDescent="0.25">
      <c r="B2" s="301"/>
      <c r="C2" s="301"/>
      <c r="D2" s="301"/>
      <c r="E2" s="301"/>
      <c r="F2" s="301"/>
      <c r="G2" s="301"/>
      <c r="H2" s="301"/>
      <c r="I2" s="301"/>
      <c r="J2" s="301"/>
    </row>
    <row r="3" spans="2:10" ht="15.75" x14ac:dyDescent="0.25">
      <c r="B3" s="302" t="s">
        <v>361</v>
      </c>
      <c r="C3" s="302"/>
      <c r="D3" s="302"/>
      <c r="E3" s="302"/>
      <c r="F3" s="302"/>
      <c r="G3" s="302"/>
      <c r="H3" s="302"/>
      <c r="I3" s="302"/>
      <c r="J3" s="302"/>
    </row>
    <row r="4" spans="2:10" x14ac:dyDescent="0.25">
      <c r="B4" s="303" t="s">
        <v>485</v>
      </c>
      <c r="C4" s="303"/>
      <c r="D4" s="303"/>
      <c r="E4" s="303"/>
      <c r="F4" s="303"/>
      <c r="G4" s="303"/>
      <c r="H4" s="303"/>
      <c r="I4" s="303"/>
      <c r="J4" s="303"/>
    </row>
    <row r="5" spans="2:10" x14ac:dyDescent="0.25">
      <c r="B5" s="303" t="s">
        <v>488</v>
      </c>
      <c r="C5" s="303"/>
      <c r="D5" s="303"/>
      <c r="E5" s="303"/>
      <c r="F5" s="303"/>
      <c r="G5" s="303"/>
      <c r="H5" s="303"/>
      <c r="I5" s="303"/>
      <c r="J5" s="303"/>
    </row>
    <row r="6" spans="2:10" s="4" customFormat="1" ht="7.5" customHeight="1" x14ac:dyDescent="0.25">
      <c r="B6" s="151"/>
      <c r="C6" s="151"/>
      <c r="D6" s="151"/>
      <c r="E6" s="151"/>
      <c r="F6" s="151"/>
      <c r="G6" s="151"/>
      <c r="H6" s="151"/>
      <c r="I6" s="151"/>
      <c r="J6" s="151"/>
    </row>
    <row r="7" spans="2:10" x14ac:dyDescent="0.25">
      <c r="B7" s="323" t="s">
        <v>2</v>
      </c>
      <c r="C7" s="349"/>
      <c r="D7" s="324"/>
      <c r="E7" s="300" t="s">
        <v>61</v>
      </c>
      <c r="F7" s="300"/>
      <c r="G7" s="300"/>
      <c r="H7" s="300"/>
      <c r="I7" s="300"/>
      <c r="J7" s="300" t="s">
        <v>53</v>
      </c>
    </row>
    <row r="8" spans="2:10" ht="22.5" x14ac:dyDescent="0.25">
      <c r="B8" s="325"/>
      <c r="C8" s="350"/>
      <c r="D8" s="326"/>
      <c r="E8" s="130" t="s">
        <v>54</v>
      </c>
      <c r="F8" s="130" t="s">
        <v>55</v>
      </c>
      <c r="G8" s="130" t="s">
        <v>35</v>
      </c>
      <c r="H8" s="130" t="s">
        <v>36</v>
      </c>
      <c r="I8" s="130" t="s">
        <v>56</v>
      </c>
      <c r="J8" s="300"/>
    </row>
    <row r="9" spans="2:10" ht="15.75" customHeight="1" x14ac:dyDescent="0.25">
      <c r="B9" s="327"/>
      <c r="C9" s="351"/>
      <c r="D9" s="328"/>
      <c r="E9" s="130">
        <v>1</v>
      </c>
      <c r="F9" s="130">
        <v>2</v>
      </c>
      <c r="G9" s="130" t="s">
        <v>57</v>
      </c>
      <c r="H9" s="130">
        <v>4</v>
      </c>
      <c r="I9" s="130">
        <v>5</v>
      </c>
      <c r="J9" s="130" t="s">
        <v>58</v>
      </c>
    </row>
    <row r="10" spans="2:10" ht="15" customHeight="1" x14ac:dyDescent="0.25">
      <c r="B10" s="352" t="s">
        <v>158</v>
      </c>
      <c r="C10" s="353"/>
      <c r="D10" s="354"/>
      <c r="E10" s="37"/>
      <c r="F10" s="16"/>
      <c r="G10" s="16"/>
      <c r="H10" s="16"/>
      <c r="I10" s="16"/>
      <c r="J10" s="16"/>
    </row>
    <row r="11" spans="2:10" x14ac:dyDescent="0.25">
      <c r="B11" s="5"/>
      <c r="C11" s="347" t="s">
        <v>159</v>
      </c>
      <c r="D11" s="348"/>
      <c r="E11" s="198">
        <f>+E12+E13</f>
        <v>0</v>
      </c>
      <c r="F11" s="198">
        <f>+F12+F13</f>
        <v>0</v>
      </c>
      <c r="G11" s="188">
        <f>+E11+F11</f>
        <v>0</v>
      </c>
      <c r="H11" s="198">
        <f>+H12+H13</f>
        <v>0</v>
      </c>
      <c r="I11" s="198">
        <f>+I12+I13</f>
        <v>0</v>
      </c>
      <c r="J11" s="188">
        <f>+G11-H11</f>
        <v>0</v>
      </c>
    </row>
    <row r="12" spans="2:10" x14ac:dyDescent="0.25">
      <c r="B12" s="5"/>
      <c r="C12" s="33"/>
      <c r="D12" s="6" t="s">
        <v>160</v>
      </c>
      <c r="E12" s="199">
        <v>0</v>
      </c>
      <c r="F12" s="187">
        <v>0</v>
      </c>
      <c r="G12" s="187">
        <f t="shared" ref="G12:G35" si="0">+E12+F12</f>
        <v>0</v>
      </c>
      <c r="H12" s="187">
        <v>0</v>
      </c>
      <c r="I12" s="187">
        <v>0</v>
      </c>
      <c r="J12" s="187">
        <f t="shared" ref="J12:J39" si="1">+G12-H12</f>
        <v>0</v>
      </c>
    </row>
    <row r="13" spans="2:10" x14ac:dyDescent="0.25">
      <c r="B13" s="5"/>
      <c r="C13" s="33"/>
      <c r="D13" s="6" t="s">
        <v>161</v>
      </c>
      <c r="E13" s="199">
        <v>0</v>
      </c>
      <c r="F13" s="187">
        <v>0</v>
      </c>
      <c r="G13" s="187">
        <f t="shared" si="0"/>
        <v>0</v>
      </c>
      <c r="H13" s="187">
        <v>0</v>
      </c>
      <c r="I13" s="187">
        <v>0</v>
      </c>
      <c r="J13" s="187">
        <f t="shared" si="1"/>
        <v>0</v>
      </c>
    </row>
    <row r="14" spans="2:10" x14ac:dyDescent="0.25">
      <c r="B14" s="5"/>
      <c r="C14" s="347" t="s">
        <v>162</v>
      </c>
      <c r="D14" s="348"/>
      <c r="E14" s="200">
        <f>SUM(E15:E22)</f>
        <v>1702962588.9200001</v>
      </c>
      <c r="F14" s="200">
        <f>SUM(F15:F22)</f>
        <v>0</v>
      </c>
      <c r="G14" s="185">
        <f t="shared" si="0"/>
        <v>1702962588.9200001</v>
      </c>
      <c r="H14" s="200">
        <f>SUM(H15:H22)</f>
        <v>688023376.08000004</v>
      </c>
      <c r="I14" s="200">
        <f>SUM(I15:I22)</f>
        <v>669343386.45000005</v>
      </c>
      <c r="J14" s="185">
        <f t="shared" si="1"/>
        <v>1014939212.84</v>
      </c>
    </row>
    <row r="15" spans="2:10" x14ac:dyDescent="0.25">
      <c r="B15" s="5"/>
      <c r="C15" s="33"/>
      <c r="D15" s="6" t="s">
        <v>163</v>
      </c>
      <c r="E15" s="199">
        <v>1702962588.9200001</v>
      </c>
      <c r="F15" s="187">
        <v>0</v>
      </c>
      <c r="G15" s="187">
        <f t="shared" ref="G15:G22" si="2">+E15+F15</f>
        <v>1702962588.9200001</v>
      </c>
      <c r="H15" s="187">
        <v>688023376.08000004</v>
      </c>
      <c r="I15" s="187">
        <v>669343386.45000005</v>
      </c>
      <c r="J15" s="186">
        <f>+G15-H15</f>
        <v>1014939212.84</v>
      </c>
    </row>
    <row r="16" spans="2:10" x14ac:dyDescent="0.25">
      <c r="B16" s="5"/>
      <c r="C16" s="33"/>
      <c r="D16" s="6" t="s">
        <v>164</v>
      </c>
      <c r="E16" s="199">
        <v>0</v>
      </c>
      <c r="F16" s="187">
        <v>0</v>
      </c>
      <c r="G16" s="187">
        <f t="shared" si="2"/>
        <v>0</v>
      </c>
      <c r="H16" s="187">
        <v>0</v>
      </c>
      <c r="I16" s="187">
        <v>0</v>
      </c>
      <c r="J16" s="187">
        <f t="shared" si="1"/>
        <v>0</v>
      </c>
    </row>
    <row r="17" spans="2:10" x14ac:dyDescent="0.25">
      <c r="B17" s="5"/>
      <c r="C17" s="33"/>
      <c r="D17" s="6" t="s">
        <v>165</v>
      </c>
      <c r="E17" s="199">
        <v>0</v>
      </c>
      <c r="F17" s="187">
        <v>0</v>
      </c>
      <c r="G17" s="187">
        <f t="shared" si="2"/>
        <v>0</v>
      </c>
      <c r="H17" s="187">
        <v>0</v>
      </c>
      <c r="I17" s="187">
        <v>0</v>
      </c>
      <c r="J17" s="187">
        <f t="shared" si="1"/>
        <v>0</v>
      </c>
    </row>
    <row r="18" spans="2:10" x14ac:dyDescent="0.25">
      <c r="B18" s="5"/>
      <c r="C18" s="33"/>
      <c r="D18" s="6" t="s">
        <v>166</v>
      </c>
      <c r="E18" s="199">
        <v>0</v>
      </c>
      <c r="F18" s="187">
        <v>0</v>
      </c>
      <c r="G18" s="187">
        <f t="shared" si="2"/>
        <v>0</v>
      </c>
      <c r="H18" s="187">
        <v>0</v>
      </c>
      <c r="I18" s="187">
        <v>0</v>
      </c>
      <c r="J18" s="187">
        <f t="shared" si="1"/>
        <v>0</v>
      </c>
    </row>
    <row r="19" spans="2:10" x14ac:dyDescent="0.25">
      <c r="B19" s="5"/>
      <c r="C19" s="33"/>
      <c r="D19" s="6" t="s">
        <v>167</v>
      </c>
      <c r="E19" s="199">
        <v>0</v>
      </c>
      <c r="F19" s="187">
        <v>0</v>
      </c>
      <c r="G19" s="187">
        <f t="shared" si="2"/>
        <v>0</v>
      </c>
      <c r="H19" s="187">
        <v>0</v>
      </c>
      <c r="I19" s="187">
        <v>0</v>
      </c>
      <c r="J19" s="187">
        <f t="shared" si="1"/>
        <v>0</v>
      </c>
    </row>
    <row r="20" spans="2:10" x14ac:dyDescent="0.25">
      <c r="B20" s="5"/>
      <c r="C20" s="33"/>
      <c r="D20" s="6" t="s">
        <v>168</v>
      </c>
      <c r="E20" s="199">
        <v>0</v>
      </c>
      <c r="F20" s="187">
        <v>0</v>
      </c>
      <c r="G20" s="187">
        <f t="shared" si="2"/>
        <v>0</v>
      </c>
      <c r="H20" s="187">
        <v>0</v>
      </c>
      <c r="I20" s="187">
        <v>0</v>
      </c>
      <c r="J20" s="187">
        <f t="shared" si="1"/>
        <v>0</v>
      </c>
    </row>
    <row r="21" spans="2:10" x14ac:dyDescent="0.25">
      <c r="B21" s="5"/>
      <c r="C21" s="33"/>
      <c r="D21" s="6" t="s">
        <v>169</v>
      </c>
      <c r="E21" s="199">
        <v>0</v>
      </c>
      <c r="F21" s="187">
        <v>0</v>
      </c>
      <c r="G21" s="187">
        <f t="shared" si="2"/>
        <v>0</v>
      </c>
      <c r="H21" s="187">
        <v>0</v>
      </c>
      <c r="I21" s="187">
        <v>0</v>
      </c>
      <c r="J21" s="187">
        <f t="shared" si="1"/>
        <v>0</v>
      </c>
    </row>
    <row r="22" spans="2:10" x14ac:dyDescent="0.25">
      <c r="B22" s="5"/>
      <c r="C22" s="33"/>
      <c r="D22" s="6" t="s">
        <v>170</v>
      </c>
      <c r="E22" s="199">
        <v>0</v>
      </c>
      <c r="F22" s="187">
        <v>0</v>
      </c>
      <c r="G22" s="187">
        <f t="shared" si="2"/>
        <v>0</v>
      </c>
      <c r="H22" s="187">
        <v>0</v>
      </c>
      <c r="I22" s="187">
        <v>0</v>
      </c>
      <c r="J22" s="187">
        <f t="shared" si="1"/>
        <v>0</v>
      </c>
    </row>
    <row r="23" spans="2:10" x14ac:dyDescent="0.25">
      <c r="B23" s="5"/>
      <c r="C23" s="347" t="s">
        <v>171</v>
      </c>
      <c r="D23" s="348"/>
      <c r="E23" s="198">
        <f>SUM(E24:E26)</f>
        <v>0</v>
      </c>
      <c r="F23" s="198">
        <f>SUM(F24:F26)</f>
        <v>0</v>
      </c>
      <c r="G23" s="188">
        <f t="shared" si="0"/>
        <v>0</v>
      </c>
      <c r="H23" s="198">
        <f>SUM(H24:H26)</f>
        <v>0</v>
      </c>
      <c r="I23" s="198">
        <f>SUM(I24:I26)</f>
        <v>0</v>
      </c>
      <c r="J23" s="188">
        <f t="shared" si="1"/>
        <v>0</v>
      </c>
    </row>
    <row r="24" spans="2:10" x14ac:dyDescent="0.25">
      <c r="B24" s="5"/>
      <c r="C24" s="33"/>
      <c r="D24" s="6" t="s">
        <v>172</v>
      </c>
      <c r="E24" s="199">
        <v>0</v>
      </c>
      <c r="F24" s="187">
        <v>0</v>
      </c>
      <c r="G24" s="187">
        <f t="shared" ref="G24:G26" si="3">+E24+F24</f>
        <v>0</v>
      </c>
      <c r="H24" s="187">
        <v>0</v>
      </c>
      <c r="I24" s="187">
        <v>0</v>
      </c>
      <c r="J24" s="187">
        <f t="shared" si="1"/>
        <v>0</v>
      </c>
    </row>
    <row r="25" spans="2:10" x14ac:dyDescent="0.25">
      <c r="B25" s="5"/>
      <c r="C25" s="33"/>
      <c r="D25" s="6" t="s">
        <v>173</v>
      </c>
      <c r="E25" s="199">
        <v>0</v>
      </c>
      <c r="F25" s="187">
        <v>0</v>
      </c>
      <c r="G25" s="187">
        <f t="shared" si="3"/>
        <v>0</v>
      </c>
      <c r="H25" s="187">
        <v>0</v>
      </c>
      <c r="I25" s="187">
        <v>0</v>
      </c>
      <c r="J25" s="187">
        <f t="shared" si="1"/>
        <v>0</v>
      </c>
    </row>
    <row r="26" spans="2:10" x14ac:dyDescent="0.25">
      <c r="B26" s="5"/>
      <c r="C26" s="33"/>
      <c r="D26" s="6" t="s">
        <v>174</v>
      </c>
      <c r="E26" s="199">
        <v>0</v>
      </c>
      <c r="F26" s="187">
        <v>0</v>
      </c>
      <c r="G26" s="187">
        <f t="shared" si="3"/>
        <v>0</v>
      </c>
      <c r="H26" s="187">
        <v>0</v>
      </c>
      <c r="I26" s="187">
        <v>0</v>
      </c>
      <c r="J26" s="187">
        <f t="shared" si="1"/>
        <v>0</v>
      </c>
    </row>
    <row r="27" spans="2:10" x14ac:dyDescent="0.25">
      <c r="B27" s="5"/>
      <c r="C27" s="347" t="s">
        <v>175</v>
      </c>
      <c r="D27" s="348"/>
      <c r="E27" s="198">
        <f>SUM(E28:E29)</f>
        <v>0</v>
      </c>
      <c r="F27" s="198">
        <f>SUM(F28:F29)</f>
        <v>0</v>
      </c>
      <c r="G27" s="188">
        <f t="shared" si="0"/>
        <v>0</v>
      </c>
      <c r="H27" s="198">
        <f>SUM(H28:H29)</f>
        <v>0</v>
      </c>
      <c r="I27" s="198">
        <f>SUM(I28:I29)</f>
        <v>0</v>
      </c>
      <c r="J27" s="188">
        <f t="shared" si="1"/>
        <v>0</v>
      </c>
    </row>
    <row r="28" spans="2:10" x14ac:dyDescent="0.25">
      <c r="B28" s="5"/>
      <c r="C28" s="33"/>
      <c r="D28" s="6" t="s">
        <v>176</v>
      </c>
      <c r="E28" s="199">
        <v>0</v>
      </c>
      <c r="F28" s="187">
        <v>0</v>
      </c>
      <c r="G28" s="187">
        <f t="shared" ref="G28:G29" si="4">+E28+F28</f>
        <v>0</v>
      </c>
      <c r="H28" s="187">
        <v>0</v>
      </c>
      <c r="I28" s="187">
        <v>0</v>
      </c>
      <c r="J28" s="187">
        <f t="shared" si="1"/>
        <v>0</v>
      </c>
    </row>
    <row r="29" spans="2:10" x14ac:dyDescent="0.25">
      <c r="B29" s="5"/>
      <c r="C29" s="33"/>
      <c r="D29" s="6" t="s">
        <v>177</v>
      </c>
      <c r="E29" s="199">
        <v>0</v>
      </c>
      <c r="F29" s="187">
        <v>0</v>
      </c>
      <c r="G29" s="187">
        <f t="shared" si="4"/>
        <v>0</v>
      </c>
      <c r="H29" s="187">
        <v>0</v>
      </c>
      <c r="I29" s="187">
        <v>0</v>
      </c>
      <c r="J29" s="187">
        <f t="shared" si="1"/>
        <v>0</v>
      </c>
    </row>
    <row r="30" spans="2:10" x14ac:dyDescent="0.25">
      <c r="B30" s="5"/>
      <c r="C30" s="347" t="s">
        <v>178</v>
      </c>
      <c r="D30" s="348"/>
      <c r="E30" s="198">
        <f>SUM(E31:E34)</f>
        <v>0</v>
      </c>
      <c r="F30" s="198">
        <f>SUM(F31:F34)</f>
        <v>0</v>
      </c>
      <c r="G30" s="188">
        <f t="shared" si="0"/>
        <v>0</v>
      </c>
      <c r="H30" s="198">
        <f>SUM(H31:H34)</f>
        <v>0</v>
      </c>
      <c r="I30" s="198">
        <f>SUM(I31:I34)</f>
        <v>0</v>
      </c>
      <c r="J30" s="188">
        <f t="shared" si="1"/>
        <v>0</v>
      </c>
    </row>
    <row r="31" spans="2:10" x14ac:dyDescent="0.25">
      <c r="B31" s="5"/>
      <c r="C31" s="33"/>
      <c r="D31" s="6" t="s">
        <v>179</v>
      </c>
      <c r="E31" s="199">
        <v>0</v>
      </c>
      <c r="F31" s="187">
        <v>0</v>
      </c>
      <c r="G31" s="187">
        <f t="shared" ref="G31:G34" si="5">+E31+F31</f>
        <v>0</v>
      </c>
      <c r="H31" s="187">
        <v>0</v>
      </c>
      <c r="I31" s="187">
        <v>0</v>
      </c>
      <c r="J31" s="187">
        <f t="shared" si="1"/>
        <v>0</v>
      </c>
    </row>
    <row r="32" spans="2:10" x14ac:dyDescent="0.25">
      <c r="B32" s="5"/>
      <c r="C32" s="33"/>
      <c r="D32" s="6" t="s">
        <v>180</v>
      </c>
      <c r="E32" s="199">
        <v>0</v>
      </c>
      <c r="F32" s="187">
        <v>0</v>
      </c>
      <c r="G32" s="187">
        <f t="shared" si="5"/>
        <v>0</v>
      </c>
      <c r="H32" s="187">
        <v>0</v>
      </c>
      <c r="I32" s="187">
        <v>0</v>
      </c>
      <c r="J32" s="187">
        <f t="shared" si="1"/>
        <v>0</v>
      </c>
    </row>
    <row r="33" spans="1:11" x14ac:dyDescent="0.25">
      <c r="B33" s="5"/>
      <c r="C33" s="33"/>
      <c r="D33" s="6" t="s">
        <v>181</v>
      </c>
      <c r="E33" s="199">
        <v>0</v>
      </c>
      <c r="F33" s="187">
        <v>0</v>
      </c>
      <c r="G33" s="187">
        <f t="shared" si="5"/>
        <v>0</v>
      </c>
      <c r="H33" s="187">
        <v>0</v>
      </c>
      <c r="I33" s="187">
        <v>0</v>
      </c>
      <c r="J33" s="187">
        <f t="shared" si="1"/>
        <v>0</v>
      </c>
    </row>
    <row r="34" spans="1:11" x14ac:dyDescent="0.25">
      <c r="B34" s="5"/>
      <c r="C34" s="33"/>
      <c r="D34" s="6" t="s">
        <v>182</v>
      </c>
      <c r="E34" s="199">
        <v>0</v>
      </c>
      <c r="F34" s="187">
        <v>0</v>
      </c>
      <c r="G34" s="187">
        <f t="shared" si="5"/>
        <v>0</v>
      </c>
      <c r="H34" s="187">
        <v>0</v>
      </c>
      <c r="I34" s="187">
        <v>0</v>
      </c>
      <c r="J34" s="187">
        <f t="shared" si="1"/>
        <v>0</v>
      </c>
    </row>
    <row r="35" spans="1:11" x14ac:dyDescent="0.25">
      <c r="B35" s="5"/>
      <c r="C35" s="347" t="s">
        <v>183</v>
      </c>
      <c r="D35" s="348"/>
      <c r="E35" s="198">
        <f>SUM(E36)</f>
        <v>0</v>
      </c>
      <c r="F35" s="198">
        <f>SUM(F36)</f>
        <v>0</v>
      </c>
      <c r="G35" s="188">
        <f t="shared" si="0"/>
        <v>0</v>
      </c>
      <c r="H35" s="198">
        <f>SUM(H36)</f>
        <v>0</v>
      </c>
      <c r="I35" s="198">
        <f>SUM(I36)</f>
        <v>0</v>
      </c>
      <c r="J35" s="188">
        <f t="shared" si="1"/>
        <v>0</v>
      </c>
    </row>
    <row r="36" spans="1:11" x14ac:dyDescent="0.25">
      <c r="B36" s="5"/>
      <c r="C36" s="33"/>
      <c r="D36" s="6" t="s">
        <v>184</v>
      </c>
      <c r="E36" s="199">
        <v>0</v>
      </c>
      <c r="F36" s="187">
        <v>0</v>
      </c>
      <c r="G36" s="187">
        <f t="shared" ref="G36:G39" si="6">+E36+F36</f>
        <v>0</v>
      </c>
      <c r="H36" s="187">
        <v>0</v>
      </c>
      <c r="I36" s="187">
        <v>0</v>
      </c>
      <c r="J36" s="187">
        <f t="shared" si="1"/>
        <v>0</v>
      </c>
    </row>
    <row r="37" spans="1:11" ht="15" customHeight="1" x14ac:dyDescent="0.25">
      <c r="B37" s="352" t="s">
        <v>185</v>
      </c>
      <c r="C37" s="353"/>
      <c r="D37" s="354"/>
      <c r="E37" s="199">
        <v>0</v>
      </c>
      <c r="F37" s="187">
        <v>0</v>
      </c>
      <c r="G37" s="187">
        <f t="shared" si="6"/>
        <v>0</v>
      </c>
      <c r="H37" s="187">
        <v>0</v>
      </c>
      <c r="I37" s="187">
        <v>0</v>
      </c>
      <c r="J37" s="187">
        <f t="shared" si="1"/>
        <v>0</v>
      </c>
    </row>
    <row r="38" spans="1:11" ht="15" customHeight="1" x14ac:dyDescent="0.25">
      <c r="B38" s="352" t="s">
        <v>186</v>
      </c>
      <c r="C38" s="353"/>
      <c r="D38" s="354"/>
      <c r="E38" s="199">
        <v>0</v>
      </c>
      <c r="F38" s="187">
        <v>0</v>
      </c>
      <c r="G38" s="187">
        <f t="shared" si="6"/>
        <v>0</v>
      </c>
      <c r="H38" s="187">
        <v>0</v>
      </c>
      <c r="I38" s="187">
        <v>0</v>
      </c>
      <c r="J38" s="187">
        <f t="shared" si="1"/>
        <v>0</v>
      </c>
    </row>
    <row r="39" spans="1:11" ht="15.75" customHeight="1" x14ac:dyDescent="0.25">
      <c r="B39" s="352" t="s">
        <v>187</v>
      </c>
      <c r="C39" s="353"/>
      <c r="D39" s="354"/>
      <c r="E39" s="199">
        <v>0</v>
      </c>
      <c r="F39" s="187">
        <v>0</v>
      </c>
      <c r="G39" s="187">
        <f t="shared" si="6"/>
        <v>0</v>
      </c>
      <c r="H39" s="187">
        <v>0</v>
      </c>
      <c r="I39" s="187">
        <v>0</v>
      </c>
      <c r="J39" s="187">
        <f t="shared" si="1"/>
        <v>0</v>
      </c>
    </row>
    <row r="40" spans="1:11" x14ac:dyDescent="0.25">
      <c r="B40" s="34"/>
      <c r="C40" s="35"/>
      <c r="D40" s="36"/>
      <c r="E40" s="201"/>
      <c r="F40" s="202"/>
      <c r="G40" s="202"/>
      <c r="H40" s="202"/>
      <c r="I40" s="202"/>
      <c r="J40" s="202"/>
    </row>
    <row r="41" spans="1:11" s="8" customFormat="1" x14ac:dyDescent="0.25">
      <c r="A41" s="7"/>
      <c r="B41" s="20"/>
      <c r="C41" s="355" t="s">
        <v>59</v>
      </c>
      <c r="D41" s="356"/>
      <c r="E41" s="203">
        <f t="shared" ref="E41:J41" si="7">+E11+E14+E23+E27+E30+E35+E37+E38+E39</f>
        <v>1702962588.9200001</v>
      </c>
      <c r="F41" s="203">
        <f t="shared" si="7"/>
        <v>0</v>
      </c>
      <c r="G41" s="203">
        <f t="shared" si="7"/>
        <v>1702962588.9200001</v>
      </c>
      <c r="H41" s="203">
        <f t="shared" si="7"/>
        <v>688023376.08000004</v>
      </c>
      <c r="I41" s="203">
        <f t="shared" si="7"/>
        <v>669343386.45000005</v>
      </c>
      <c r="J41" s="203">
        <f t="shared" si="7"/>
        <v>1014939212.84</v>
      </c>
      <c r="K41" s="7"/>
    </row>
    <row r="42" spans="1:11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1:11" x14ac:dyDescent="0.25">
      <c r="B43" s="2"/>
      <c r="C43" s="2"/>
      <c r="D43" s="2"/>
      <c r="E43" s="2"/>
      <c r="F43" s="2"/>
      <c r="G43" s="2"/>
      <c r="H43" s="2"/>
      <c r="I43" s="2"/>
      <c r="J43" s="2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E22" sqref="E22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1" customWidth="1"/>
    <col min="7" max="7" width="19" style="1" bestFit="1" customWidth="1"/>
    <col min="8" max="9" width="11.42578125" style="1"/>
  </cols>
  <sheetData>
    <row r="1" spans="1:7" ht="15.75" x14ac:dyDescent="0.25">
      <c r="A1" s="302" t="s">
        <v>361</v>
      </c>
      <c r="B1" s="302"/>
      <c r="C1" s="302"/>
      <c r="D1" s="302"/>
      <c r="E1" s="302"/>
    </row>
    <row r="2" spans="1:7" x14ac:dyDescent="0.25">
      <c r="A2" s="303" t="s">
        <v>486</v>
      </c>
      <c r="B2" s="303"/>
      <c r="C2" s="303"/>
      <c r="D2" s="303"/>
      <c r="E2" s="303"/>
    </row>
    <row r="3" spans="1:7" x14ac:dyDescent="0.25">
      <c r="A3" s="303" t="s">
        <v>488</v>
      </c>
      <c r="B3" s="303"/>
      <c r="C3" s="303"/>
      <c r="D3" s="303"/>
      <c r="E3" s="303"/>
    </row>
    <row r="4" spans="1:7" ht="6" customHeight="1" x14ac:dyDescent="0.25">
      <c r="A4" s="2"/>
      <c r="B4" s="2"/>
      <c r="C4" s="2"/>
      <c r="D4" s="2"/>
      <c r="E4" s="2"/>
    </row>
    <row r="5" spans="1:7" ht="6" customHeight="1" x14ac:dyDescent="0.25">
      <c r="A5" s="2"/>
      <c r="B5" s="2"/>
      <c r="C5" s="2"/>
      <c r="D5" s="2"/>
      <c r="E5" s="2"/>
    </row>
    <row r="6" spans="1:7" ht="6" customHeight="1" x14ac:dyDescent="0.25">
      <c r="A6" s="2"/>
      <c r="B6" s="2"/>
      <c r="C6" s="2"/>
      <c r="D6" s="2"/>
      <c r="E6" s="2"/>
    </row>
    <row r="7" spans="1:7" ht="6" customHeight="1" x14ac:dyDescent="0.25">
      <c r="A7" s="2"/>
      <c r="B7" s="2"/>
      <c r="C7" s="2"/>
      <c r="D7" s="2"/>
      <c r="E7" s="2"/>
    </row>
    <row r="8" spans="1:7" x14ac:dyDescent="0.25">
      <c r="A8" s="299" t="s">
        <v>2</v>
      </c>
      <c r="B8" s="299"/>
      <c r="C8" s="130" t="s">
        <v>33</v>
      </c>
      <c r="D8" s="130" t="s">
        <v>36</v>
      </c>
      <c r="E8" s="130" t="s">
        <v>188</v>
      </c>
    </row>
    <row r="9" spans="1:7" ht="5.25" customHeight="1" thickBot="1" x14ac:dyDescent="0.3">
      <c r="A9" s="9"/>
      <c r="B9" s="10"/>
      <c r="C9" s="11"/>
      <c r="D9" s="11"/>
      <c r="E9" s="11"/>
    </row>
    <row r="10" spans="1:7" ht="15.75" thickBot="1" x14ac:dyDescent="0.3">
      <c r="A10" s="38"/>
      <c r="B10" s="39" t="s">
        <v>189</v>
      </c>
      <c r="C10" s="204">
        <f>+C11+C12</f>
        <v>1712095262.6199999</v>
      </c>
      <c r="D10" s="204">
        <f>+D11+D12</f>
        <v>820146656.04999995</v>
      </c>
      <c r="E10" s="204">
        <f>+E11+E12</f>
        <v>820146656.04999995</v>
      </c>
      <c r="G10" s="251"/>
    </row>
    <row r="11" spans="1:7" x14ac:dyDescent="0.25">
      <c r="A11" s="357" t="s">
        <v>207</v>
      </c>
      <c r="B11" s="358"/>
      <c r="C11" s="205">
        <v>90941133.769999981</v>
      </c>
      <c r="D11" s="205">
        <v>50356193.289999992</v>
      </c>
      <c r="E11" s="205">
        <v>50356193.289999992</v>
      </c>
    </row>
    <row r="12" spans="1:7" x14ac:dyDescent="0.25">
      <c r="A12" s="359" t="s">
        <v>208</v>
      </c>
      <c r="B12" s="360"/>
      <c r="C12" s="206">
        <v>1621154128.8499999</v>
      </c>
      <c r="D12" s="206">
        <v>769790462.75999999</v>
      </c>
      <c r="E12" s="206">
        <v>769790462.75999999</v>
      </c>
    </row>
    <row r="13" spans="1:7" ht="6.75" customHeight="1" thickBot="1" x14ac:dyDescent="0.3">
      <c r="A13" s="5"/>
      <c r="B13" s="6"/>
      <c r="C13" s="186"/>
      <c r="D13" s="186"/>
      <c r="E13" s="186"/>
    </row>
    <row r="14" spans="1:7" ht="15.75" thickBot="1" x14ac:dyDescent="0.3">
      <c r="A14" s="40"/>
      <c r="B14" s="39" t="s">
        <v>190</v>
      </c>
      <c r="C14" s="204">
        <f>+C15+C16</f>
        <v>1702962588.9200001</v>
      </c>
      <c r="D14" s="204">
        <f>+D15+D16</f>
        <v>688023376.08000004</v>
      </c>
      <c r="E14" s="204">
        <f>+E15+E16</f>
        <v>669343386.45000005</v>
      </c>
      <c r="G14" s="250"/>
    </row>
    <row r="15" spans="1:7" x14ac:dyDescent="0.25">
      <c r="A15" s="361" t="s">
        <v>209</v>
      </c>
      <c r="B15" s="362"/>
      <c r="C15" s="205">
        <v>1702962588.9200001</v>
      </c>
      <c r="D15" s="205">
        <v>688023376.08000004</v>
      </c>
      <c r="E15" s="205">
        <v>669343386.45000005</v>
      </c>
    </row>
    <row r="16" spans="1:7" x14ac:dyDescent="0.25">
      <c r="A16" s="359" t="s">
        <v>210</v>
      </c>
      <c r="B16" s="360"/>
      <c r="C16" s="206">
        <v>0</v>
      </c>
      <c r="D16" s="206">
        <v>0</v>
      </c>
      <c r="E16" s="206">
        <v>0</v>
      </c>
      <c r="G16" s="250"/>
    </row>
    <row r="17" spans="1:5" ht="5.25" customHeight="1" thickBot="1" x14ac:dyDescent="0.3">
      <c r="A17" s="13"/>
      <c r="B17" s="12"/>
      <c r="C17" s="186"/>
      <c r="D17" s="186"/>
      <c r="E17" s="186"/>
    </row>
    <row r="18" spans="1:5" ht="15.75" thickBot="1" x14ac:dyDescent="0.3">
      <c r="A18" s="38"/>
      <c r="B18" s="39" t="s">
        <v>191</v>
      </c>
      <c r="C18" s="204">
        <f>+C10-C14</f>
        <v>9132673.6999998093</v>
      </c>
      <c r="D18" s="204">
        <f>+D10-D14</f>
        <v>132123279.96999991</v>
      </c>
      <c r="E18" s="204">
        <f>+E10-E14</f>
        <v>150803269.5999999</v>
      </c>
    </row>
    <row r="19" spans="1:5" x14ac:dyDescent="0.25">
      <c r="A19" s="2"/>
      <c r="B19" s="2"/>
      <c r="C19" s="207"/>
      <c r="D19" s="207"/>
      <c r="E19" s="207"/>
    </row>
    <row r="20" spans="1:5" x14ac:dyDescent="0.25">
      <c r="A20" s="299" t="s">
        <v>2</v>
      </c>
      <c r="B20" s="299"/>
      <c r="C20" s="208" t="s">
        <v>33</v>
      </c>
      <c r="D20" s="208" t="s">
        <v>36</v>
      </c>
      <c r="E20" s="208" t="s">
        <v>188</v>
      </c>
    </row>
    <row r="21" spans="1:5" ht="6.75" customHeight="1" x14ac:dyDescent="0.25">
      <c r="A21" s="9"/>
      <c r="B21" s="10"/>
      <c r="C21" s="209"/>
      <c r="D21" s="209"/>
      <c r="E21" s="209"/>
    </row>
    <row r="22" spans="1:5" x14ac:dyDescent="0.25">
      <c r="A22" s="363" t="s">
        <v>192</v>
      </c>
      <c r="B22" s="364"/>
      <c r="C22" s="206">
        <f>+C18</f>
        <v>9132673.6999998093</v>
      </c>
      <c r="D22" s="206">
        <f>+D18</f>
        <v>132123279.96999991</v>
      </c>
      <c r="E22" s="206">
        <f>+E18</f>
        <v>150803269.5999999</v>
      </c>
    </row>
    <row r="23" spans="1:5" ht="6" customHeight="1" x14ac:dyDescent="0.25">
      <c r="A23" s="5"/>
      <c r="B23" s="6"/>
      <c r="C23" s="187"/>
      <c r="D23" s="187"/>
      <c r="E23" s="187"/>
    </row>
    <row r="24" spans="1:5" x14ac:dyDescent="0.25">
      <c r="A24" s="363" t="s">
        <v>193</v>
      </c>
      <c r="B24" s="364"/>
      <c r="C24" s="210">
        <v>0</v>
      </c>
      <c r="D24" s="210">
        <v>0</v>
      </c>
      <c r="E24" s="210">
        <v>0</v>
      </c>
    </row>
    <row r="25" spans="1:5" ht="7.5" customHeight="1" thickBot="1" x14ac:dyDescent="0.3">
      <c r="A25" s="13"/>
      <c r="B25" s="12"/>
      <c r="C25" s="187"/>
      <c r="D25" s="187"/>
      <c r="E25" s="187"/>
    </row>
    <row r="26" spans="1:5" ht="15.75" thickBot="1" x14ac:dyDescent="0.3">
      <c r="A26" s="40"/>
      <c r="B26" s="39" t="s">
        <v>194</v>
      </c>
      <c r="C26" s="211">
        <f>+C22-C24</f>
        <v>9132673.6999998093</v>
      </c>
      <c r="D26" s="211">
        <f>+D22-D24</f>
        <v>132123279.96999991</v>
      </c>
      <c r="E26" s="211">
        <f>+E22-E24</f>
        <v>150803269.5999999</v>
      </c>
    </row>
    <row r="27" spans="1:5" x14ac:dyDescent="0.25">
      <c r="A27" s="2"/>
      <c r="B27" s="2"/>
      <c r="C27" s="207"/>
      <c r="D27" s="207"/>
      <c r="E27" s="207"/>
    </row>
    <row r="28" spans="1:5" x14ac:dyDescent="0.25">
      <c r="A28" s="299" t="s">
        <v>2</v>
      </c>
      <c r="B28" s="299"/>
      <c r="C28" s="208" t="s">
        <v>33</v>
      </c>
      <c r="D28" s="208" t="s">
        <v>36</v>
      </c>
      <c r="E28" s="208" t="s">
        <v>188</v>
      </c>
    </row>
    <row r="29" spans="1:5" ht="5.25" customHeight="1" x14ac:dyDescent="0.25">
      <c r="A29" s="9"/>
      <c r="B29" s="10"/>
      <c r="C29" s="209"/>
      <c r="D29" s="209"/>
      <c r="E29" s="209"/>
    </row>
    <row r="30" spans="1:5" x14ac:dyDescent="0.25">
      <c r="A30" s="363" t="s">
        <v>195</v>
      </c>
      <c r="B30" s="364"/>
      <c r="C30" s="210">
        <f>SUM(EAI!E45)</f>
        <v>0</v>
      </c>
      <c r="D30" s="210">
        <f>SUM(EAI!I45)</f>
        <v>0</v>
      </c>
      <c r="E30" s="210">
        <v>0</v>
      </c>
    </row>
    <row r="31" spans="1:5" ht="5.25" customHeight="1" x14ac:dyDescent="0.25">
      <c r="A31" s="5"/>
      <c r="B31" s="6"/>
      <c r="C31" s="187"/>
      <c r="D31" s="187"/>
      <c r="E31" s="187"/>
    </row>
    <row r="32" spans="1:5" x14ac:dyDescent="0.25">
      <c r="A32" s="363" t="s">
        <v>196</v>
      </c>
      <c r="B32" s="364"/>
      <c r="C32" s="210">
        <v>0</v>
      </c>
      <c r="D32" s="210">
        <v>0</v>
      </c>
      <c r="E32" s="210">
        <v>0</v>
      </c>
    </row>
    <row r="33" spans="1:10" ht="3.75" customHeight="1" thickBot="1" x14ac:dyDescent="0.3">
      <c r="A33" s="14"/>
      <c r="B33" s="15"/>
      <c r="C33" s="202"/>
      <c r="D33" s="202"/>
      <c r="E33" s="202"/>
    </row>
    <row r="34" spans="1:10" ht="15.75" thickBot="1" x14ac:dyDescent="0.3">
      <c r="A34" s="40"/>
      <c r="B34" s="39" t="s">
        <v>475</v>
      </c>
      <c r="C34" s="212">
        <f>+C30-C32</f>
        <v>0</v>
      </c>
      <c r="D34" s="212">
        <f>+D30-D32</f>
        <v>0</v>
      </c>
      <c r="E34" s="212">
        <f>+E30-E32</f>
        <v>0</v>
      </c>
    </row>
    <row r="35" spans="1:10" s="4" customFormat="1" x14ac:dyDescent="0.25">
      <c r="A35" s="2"/>
      <c r="B35" s="2"/>
      <c r="C35" s="2"/>
      <c r="D35" s="2"/>
      <c r="E35" s="2"/>
      <c r="F35" s="1"/>
      <c r="G35" s="1"/>
      <c r="H35" s="1"/>
      <c r="I35" s="1"/>
    </row>
    <row r="36" spans="1:10" ht="23.25" customHeight="1" x14ac:dyDescent="0.25">
      <c r="A36" s="2"/>
      <c r="B36" s="365" t="s">
        <v>197</v>
      </c>
      <c r="C36" s="365"/>
      <c r="D36" s="365"/>
      <c r="E36" s="365"/>
    </row>
    <row r="37" spans="1:10" ht="28.5" customHeight="1" x14ac:dyDescent="0.25">
      <c r="A37" s="2"/>
      <c r="B37" s="365" t="s">
        <v>198</v>
      </c>
      <c r="C37" s="365"/>
      <c r="D37" s="365"/>
      <c r="E37" s="365"/>
    </row>
    <row r="38" spans="1:10" x14ac:dyDescent="0.25">
      <c r="A38" s="2"/>
      <c r="B38" s="366" t="s">
        <v>199</v>
      </c>
      <c r="C38" s="366"/>
      <c r="D38" s="366"/>
      <c r="E38" s="366"/>
    </row>
    <row r="39" spans="1:10" s="4" customFormat="1" x14ac:dyDescent="0.25">
      <c r="F39" s="1"/>
      <c r="G39" s="1"/>
      <c r="H39" s="1"/>
      <c r="I39" s="1"/>
    </row>
    <row r="42" spans="1:10" x14ac:dyDescent="0.25">
      <c r="B42" s="1"/>
      <c r="C42" s="1"/>
      <c r="D42" s="1"/>
      <c r="E42" s="1"/>
      <c r="J42" s="1"/>
    </row>
    <row r="43" spans="1:10" x14ac:dyDescent="0.25">
      <c r="J43" s="1"/>
    </row>
    <row r="44" spans="1:10" x14ac:dyDescent="0.25">
      <c r="J44" s="1"/>
    </row>
    <row r="45" spans="1:10" x14ac:dyDescent="0.25">
      <c r="J45" s="1"/>
    </row>
    <row r="46" spans="1:10" x14ac:dyDescent="0.25">
      <c r="J46" s="1"/>
    </row>
    <row r="47" spans="1:10" x14ac:dyDescent="0.25">
      <c r="J47" s="1"/>
    </row>
  </sheetData>
  <mergeCells count="17">
    <mergeCell ref="A30:B30"/>
    <mergeCell ref="A32:B32"/>
    <mergeCell ref="B36:E36"/>
    <mergeCell ref="B37:E37"/>
    <mergeCell ref="B38:E38"/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L266"/>
  <sheetViews>
    <sheetView tabSelected="1" topLeftCell="A202" zoomScaleNormal="100" workbookViewId="0">
      <selection activeCell="A2" sqref="A2:K2"/>
    </sheetView>
  </sheetViews>
  <sheetFormatPr baseColWidth="10" defaultRowHeight="15" x14ac:dyDescent="0.25"/>
  <cols>
    <col min="1" max="2" width="11.42578125" style="46" customWidth="1"/>
    <col min="3" max="3" width="9.85546875" style="46" customWidth="1"/>
    <col min="4" max="4" width="11.42578125" style="46" customWidth="1"/>
    <col min="5" max="5" width="37.85546875" style="69" customWidth="1"/>
    <col min="6" max="6" width="15.5703125" style="46" customWidth="1"/>
    <col min="7" max="7" width="14.140625" style="46" customWidth="1"/>
    <col min="8" max="8" width="15.140625" style="46" customWidth="1"/>
    <col min="9" max="10" width="15.28515625" style="46" customWidth="1"/>
    <col min="11" max="11" width="15.140625" style="46" customWidth="1"/>
    <col min="12" max="12" width="13.140625" style="46" customWidth="1"/>
    <col min="13" max="15" width="11.42578125" style="46" customWidth="1"/>
    <col min="16" max="16384" width="11.42578125" style="46"/>
  </cols>
  <sheetData>
    <row r="1" spans="1:12" ht="15.75" customHeight="1" x14ac:dyDescent="0.25">
      <c r="A1" s="367"/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2" ht="15.75" customHeight="1" x14ac:dyDescent="0.25">
      <c r="A2" s="339" t="s">
        <v>361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2" ht="15.75" customHeight="1" x14ac:dyDescent="0.25">
      <c r="A3" s="339" t="s">
        <v>482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2" ht="15.75" customHeight="1" x14ac:dyDescent="0.25">
      <c r="A4" s="339" t="s">
        <v>396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</row>
    <row r="5" spans="1:12" ht="15.75" customHeight="1" x14ac:dyDescent="0.25">
      <c r="A5" s="339" t="s">
        <v>488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2" ht="6.75" customHeight="1" thickBot="1" x14ac:dyDescent="0.3">
      <c r="D6" s="90"/>
      <c r="E6" s="91"/>
      <c r="F6" s="90"/>
    </row>
    <row r="7" spans="1:12" ht="24.75" customHeight="1" x14ac:dyDescent="0.25">
      <c r="A7" s="368" t="s">
        <v>212</v>
      </c>
      <c r="B7" s="370" t="s">
        <v>3</v>
      </c>
      <c r="C7" s="370" t="s">
        <v>213</v>
      </c>
      <c r="D7" s="370"/>
      <c r="E7" s="370"/>
      <c r="F7" s="372" t="s">
        <v>52</v>
      </c>
      <c r="G7" s="372"/>
      <c r="H7" s="372"/>
      <c r="I7" s="372"/>
      <c r="J7" s="372"/>
      <c r="K7" s="373" t="s">
        <v>53</v>
      </c>
    </row>
    <row r="8" spans="1:12" ht="28.5" customHeight="1" thickBot="1" x14ac:dyDescent="0.3">
      <c r="A8" s="369"/>
      <c r="B8" s="371"/>
      <c r="C8" s="267" t="s">
        <v>214</v>
      </c>
      <c r="D8" s="267" t="s">
        <v>215</v>
      </c>
      <c r="E8" s="268" t="s">
        <v>216</v>
      </c>
      <c r="F8" s="269" t="s">
        <v>54</v>
      </c>
      <c r="G8" s="269" t="s">
        <v>55</v>
      </c>
      <c r="H8" s="269" t="s">
        <v>35</v>
      </c>
      <c r="I8" s="269" t="s">
        <v>36</v>
      </c>
      <c r="J8" s="269" t="s">
        <v>56</v>
      </c>
      <c r="K8" s="374"/>
    </row>
    <row r="9" spans="1:12" s="48" customFormat="1" x14ac:dyDescent="0.25">
      <c r="A9" s="270"/>
      <c r="B9" s="271"/>
      <c r="C9" s="271"/>
      <c r="D9" s="272"/>
      <c r="E9" s="273"/>
      <c r="F9" s="274"/>
      <c r="G9" s="274"/>
      <c r="H9" s="274"/>
      <c r="I9" s="274"/>
      <c r="J9" s="274"/>
      <c r="K9" s="275"/>
    </row>
    <row r="10" spans="1:12" s="48" customFormat="1" ht="15" customHeight="1" x14ac:dyDescent="0.25">
      <c r="A10" s="152" t="s">
        <v>217</v>
      </c>
      <c r="B10" s="153"/>
      <c r="C10" s="154"/>
      <c r="D10" s="154"/>
      <c r="E10" s="155"/>
      <c r="F10" s="236">
        <f t="shared" ref="F10:K10" si="0">SUM(F12,F62,F131,F216,F224,F255,F260)</f>
        <v>1702962588.9200001</v>
      </c>
      <c r="G10" s="236">
        <f t="shared" si="0"/>
        <v>0</v>
      </c>
      <c r="H10" s="236">
        <f t="shared" si="0"/>
        <v>1702962588.9200001</v>
      </c>
      <c r="I10" s="236">
        <f t="shared" si="0"/>
        <v>688023376.08000004</v>
      </c>
      <c r="J10" s="236">
        <f t="shared" si="0"/>
        <v>669343386.45000005</v>
      </c>
      <c r="K10" s="260">
        <f t="shared" si="0"/>
        <v>1014939212.8400002</v>
      </c>
    </row>
    <row r="11" spans="1:12" s="48" customFormat="1" x14ac:dyDescent="0.25">
      <c r="A11" s="47"/>
      <c r="B11" s="53"/>
      <c r="C11" s="54"/>
      <c r="D11" s="55"/>
      <c r="E11" s="56"/>
      <c r="F11" s="124"/>
      <c r="G11" s="124"/>
      <c r="H11" s="124"/>
      <c r="I11" s="124"/>
      <c r="J11" s="124"/>
      <c r="K11" s="243"/>
    </row>
    <row r="12" spans="1:12" s="48" customFormat="1" ht="15" customHeight="1" x14ac:dyDescent="0.25">
      <c r="A12" s="49">
        <v>10000</v>
      </c>
      <c r="B12" s="50" t="s">
        <v>218</v>
      </c>
      <c r="C12" s="51"/>
      <c r="D12" s="51"/>
      <c r="E12" s="52"/>
      <c r="F12" s="237">
        <f>SUM(F13,F18,F23,F34,F42,F55,F58)</f>
        <v>1403809416</v>
      </c>
      <c r="G12" s="237">
        <f t="shared" ref="G12:K12" si="1">SUM(G13,G18,G23,G34,G42,G55,G58)</f>
        <v>0</v>
      </c>
      <c r="H12" s="237">
        <f t="shared" si="1"/>
        <v>1403809416</v>
      </c>
      <c r="I12" s="237">
        <f t="shared" si="1"/>
        <v>595590695.68000007</v>
      </c>
      <c r="J12" s="237">
        <f t="shared" si="1"/>
        <v>589203525.61000001</v>
      </c>
      <c r="K12" s="237">
        <f t="shared" si="1"/>
        <v>808218720.32000005</v>
      </c>
      <c r="L12" s="254"/>
    </row>
    <row r="13" spans="1:12" s="48" customFormat="1" x14ac:dyDescent="0.25">
      <c r="A13" s="57"/>
      <c r="B13" s="158">
        <v>11000</v>
      </c>
      <c r="C13" s="159" t="s">
        <v>219</v>
      </c>
      <c r="D13" s="160"/>
      <c r="E13" s="161"/>
      <c r="F13" s="121">
        <f>SUM(F14,F16)</f>
        <v>598096404</v>
      </c>
      <c r="G13" s="121">
        <f t="shared" ref="G13:K13" si="2">SUM(G14,G16)</f>
        <v>0</v>
      </c>
      <c r="H13" s="121">
        <f t="shared" si="2"/>
        <v>598096404</v>
      </c>
      <c r="I13" s="121">
        <f t="shared" si="2"/>
        <v>263169834.66999999</v>
      </c>
      <c r="J13" s="121">
        <f t="shared" si="2"/>
        <v>263150567.86999997</v>
      </c>
      <c r="K13" s="245">
        <f t="shared" si="2"/>
        <v>334926569.33000004</v>
      </c>
    </row>
    <row r="14" spans="1:12" s="48" customFormat="1" x14ac:dyDescent="0.25">
      <c r="A14" s="57"/>
      <c r="B14" s="58"/>
      <c r="C14" s="86">
        <v>11100</v>
      </c>
      <c r="D14" s="156" t="s">
        <v>220</v>
      </c>
      <c r="E14" s="157"/>
      <c r="F14" s="122">
        <f t="shared" ref="F14:K14" si="3">SUM(F15)</f>
        <v>228477852</v>
      </c>
      <c r="G14" s="122">
        <f t="shared" si="3"/>
        <v>0</v>
      </c>
      <c r="H14" s="122">
        <f t="shared" si="3"/>
        <v>228477852</v>
      </c>
      <c r="I14" s="122">
        <f t="shared" si="3"/>
        <v>88006553.430000007</v>
      </c>
      <c r="J14" s="122">
        <f t="shared" si="3"/>
        <v>87987286.629999995</v>
      </c>
      <c r="K14" s="246">
        <f t="shared" si="3"/>
        <v>140471298.56999999</v>
      </c>
    </row>
    <row r="15" spans="1:12" s="48" customFormat="1" x14ac:dyDescent="0.25">
      <c r="A15" s="57"/>
      <c r="B15" s="59"/>
      <c r="C15" s="58"/>
      <c r="D15" s="60">
        <v>11101</v>
      </c>
      <c r="E15" s="61" t="s">
        <v>221</v>
      </c>
      <c r="F15" s="163">
        <v>228477852</v>
      </c>
      <c r="G15" s="163">
        <v>0</v>
      </c>
      <c r="H15" s="163">
        <f>F15+G15</f>
        <v>228477852</v>
      </c>
      <c r="I15" s="163">
        <v>88006553.430000007</v>
      </c>
      <c r="J15" s="163">
        <v>87987286.629999995</v>
      </c>
      <c r="K15" s="244">
        <f>H15-I15</f>
        <v>140471298.56999999</v>
      </c>
    </row>
    <row r="16" spans="1:12" x14ac:dyDescent="0.25">
      <c r="A16" s="57"/>
      <c r="B16" s="58"/>
      <c r="C16" s="86">
        <v>11300</v>
      </c>
      <c r="D16" s="156" t="s">
        <v>222</v>
      </c>
      <c r="E16" s="157"/>
      <c r="F16" s="122">
        <f t="shared" ref="F16:K16" si="4">SUM(F17)</f>
        <v>369618552</v>
      </c>
      <c r="G16" s="122">
        <f t="shared" si="4"/>
        <v>0</v>
      </c>
      <c r="H16" s="122">
        <f t="shared" si="4"/>
        <v>369618552</v>
      </c>
      <c r="I16" s="122">
        <f t="shared" si="4"/>
        <v>175163281.23999998</v>
      </c>
      <c r="J16" s="122">
        <f t="shared" si="4"/>
        <v>175163281.23999998</v>
      </c>
      <c r="K16" s="246">
        <f t="shared" si="4"/>
        <v>194455270.76000002</v>
      </c>
    </row>
    <row r="17" spans="1:11" x14ac:dyDescent="0.25">
      <c r="A17" s="57"/>
      <c r="B17" s="59"/>
      <c r="C17" s="58"/>
      <c r="D17" s="60">
        <v>11301</v>
      </c>
      <c r="E17" s="61" t="s">
        <v>399</v>
      </c>
      <c r="F17" s="163">
        <v>369618552</v>
      </c>
      <c r="G17" s="163">
        <v>0</v>
      </c>
      <c r="H17" s="163">
        <f>F17+G17</f>
        <v>369618552</v>
      </c>
      <c r="I17" s="163">
        <v>175163281.23999998</v>
      </c>
      <c r="J17" s="163">
        <v>175163281.23999998</v>
      </c>
      <c r="K17" s="244">
        <f t="shared" ref="K17:K69" si="5">H17-I17</f>
        <v>194455270.76000002</v>
      </c>
    </row>
    <row r="18" spans="1:11" x14ac:dyDescent="0.25">
      <c r="A18" s="57"/>
      <c r="B18" s="158">
        <v>12000</v>
      </c>
      <c r="C18" s="159" t="s">
        <v>223</v>
      </c>
      <c r="D18" s="160"/>
      <c r="E18" s="161"/>
      <c r="F18" s="121">
        <f>SUM(F19,F21)</f>
        <v>5360000</v>
      </c>
      <c r="G18" s="121">
        <f t="shared" ref="G18:K18" si="6">SUM(G19,G21)</f>
        <v>0</v>
      </c>
      <c r="H18" s="121">
        <f t="shared" si="6"/>
        <v>5360000</v>
      </c>
      <c r="I18" s="121">
        <f t="shared" si="6"/>
        <v>2887194.19</v>
      </c>
      <c r="J18" s="121">
        <f t="shared" si="6"/>
        <v>2886968.39</v>
      </c>
      <c r="K18" s="121">
        <f t="shared" si="6"/>
        <v>2472805.81</v>
      </c>
    </row>
    <row r="19" spans="1:11" x14ac:dyDescent="0.25">
      <c r="A19" s="57"/>
      <c r="B19" s="58"/>
      <c r="C19" s="86" t="s">
        <v>467</v>
      </c>
      <c r="D19" s="156"/>
      <c r="E19" s="157"/>
      <c r="F19" s="122">
        <f>SUM(F20)</f>
        <v>1360000</v>
      </c>
      <c r="G19" s="122">
        <f t="shared" ref="G19:K19" si="7">SUM(G20)</f>
        <v>0</v>
      </c>
      <c r="H19" s="122">
        <f t="shared" si="7"/>
        <v>1360000</v>
      </c>
      <c r="I19" s="122">
        <f t="shared" si="7"/>
        <v>0</v>
      </c>
      <c r="J19" s="122">
        <f t="shared" si="7"/>
        <v>0</v>
      </c>
      <c r="K19" s="122">
        <f t="shared" si="7"/>
        <v>1360000</v>
      </c>
    </row>
    <row r="20" spans="1:11" x14ac:dyDescent="0.25">
      <c r="A20" s="57"/>
      <c r="B20" s="59"/>
      <c r="C20" s="58"/>
      <c r="D20" s="63">
        <v>12101</v>
      </c>
      <c r="E20" s="64" t="s">
        <v>468</v>
      </c>
      <c r="F20" s="163">
        <v>1360000</v>
      </c>
      <c r="G20" s="163">
        <v>0</v>
      </c>
      <c r="H20" s="163">
        <f t="shared" ref="H20:H68" si="8">F20+G20</f>
        <v>1360000</v>
      </c>
      <c r="I20" s="163">
        <v>0</v>
      </c>
      <c r="J20" s="163">
        <v>0</v>
      </c>
      <c r="K20" s="264">
        <f t="shared" si="5"/>
        <v>1360000</v>
      </c>
    </row>
    <row r="21" spans="1:11" x14ac:dyDescent="0.25">
      <c r="A21" s="57"/>
      <c r="B21" s="58"/>
      <c r="C21" s="86">
        <v>12200</v>
      </c>
      <c r="D21" s="156" t="s">
        <v>224</v>
      </c>
      <c r="E21" s="157"/>
      <c r="F21" s="122">
        <f>SUM(F22)</f>
        <v>4000000</v>
      </c>
      <c r="G21" s="122">
        <f t="shared" ref="G21:K21" si="9">SUM(G22)</f>
        <v>0</v>
      </c>
      <c r="H21" s="122">
        <f t="shared" si="9"/>
        <v>4000000</v>
      </c>
      <c r="I21" s="122">
        <f t="shared" si="9"/>
        <v>2887194.19</v>
      </c>
      <c r="J21" s="122">
        <f t="shared" si="9"/>
        <v>2886968.39</v>
      </c>
      <c r="K21" s="122">
        <f t="shared" si="9"/>
        <v>1112805.81</v>
      </c>
    </row>
    <row r="22" spans="1:11" x14ac:dyDescent="0.25">
      <c r="A22" s="57"/>
      <c r="B22" s="59"/>
      <c r="C22" s="58"/>
      <c r="D22" s="63">
        <v>12201</v>
      </c>
      <c r="E22" s="64" t="s">
        <v>400</v>
      </c>
      <c r="F22" s="163">
        <v>4000000</v>
      </c>
      <c r="G22" s="163">
        <v>0</v>
      </c>
      <c r="H22" s="163">
        <f t="shared" si="8"/>
        <v>4000000</v>
      </c>
      <c r="I22" s="163">
        <v>2887194.19</v>
      </c>
      <c r="J22" s="163">
        <v>2886968.39</v>
      </c>
      <c r="K22" s="264">
        <f t="shared" si="5"/>
        <v>1112805.81</v>
      </c>
    </row>
    <row r="23" spans="1:11" x14ac:dyDescent="0.25">
      <c r="A23" s="57"/>
      <c r="B23" s="158">
        <v>13000</v>
      </c>
      <c r="C23" s="159" t="s">
        <v>225</v>
      </c>
      <c r="D23" s="160"/>
      <c r="E23" s="161"/>
      <c r="F23" s="121">
        <f>SUM(F24,F27,F30,F32)</f>
        <v>403603607</v>
      </c>
      <c r="G23" s="121">
        <f t="shared" ref="G23:J23" si="10">SUM(G24,G27,G30,G32)</f>
        <v>0</v>
      </c>
      <c r="H23" s="121">
        <f t="shared" si="10"/>
        <v>403603607</v>
      </c>
      <c r="I23" s="121">
        <f t="shared" si="10"/>
        <v>141991646.73000002</v>
      </c>
      <c r="J23" s="121">
        <f t="shared" si="10"/>
        <v>141535474.75</v>
      </c>
      <c r="K23" s="121">
        <f t="shared" ref="K23" si="11">SUM(K24,K27,K30,K32)</f>
        <v>261611960.27000001</v>
      </c>
    </row>
    <row r="24" spans="1:11" x14ac:dyDescent="0.25">
      <c r="A24" s="57"/>
      <c r="B24" s="58"/>
      <c r="C24" s="86">
        <v>13100</v>
      </c>
      <c r="D24" s="156" t="s">
        <v>226</v>
      </c>
      <c r="E24" s="157"/>
      <c r="F24" s="122">
        <f>SUM(F25:F26)</f>
        <v>4312259</v>
      </c>
      <c r="G24" s="122">
        <f t="shared" ref="G24:J24" si="12">SUM(G25:G26)</f>
        <v>0</v>
      </c>
      <c r="H24" s="122">
        <f t="shared" si="12"/>
        <v>4312259</v>
      </c>
      <c r="I24" s="122">
        <f t="shared" si="12"/>
        <v>2259415.91</v>
      </c>
      <c r="J24" s="122">
        <f t="shared" si="12"/>
        <v>1803243.93</v>
      </c>
      <c r="K24" s="122">
        <f t="shared" ref="K24" si="13">SUM(K25:K26)</f>
        <v>2052843.09</v>
      </c>
    </row>
    <row r="25" spans="1:11" ht="30" x14ac:dyDescent="0.25">
      <c r="A25" s="57"/>
      <c r="B25" s="59"/>
      <c r="C25" s="58"/>
      <c r="D25" s="60">
        <v>13101</v>
      </c>
      <c r="E25" s="61" t="s">
        <v>401</v>
      </c>
      <c r="F25" s="163">
        <v>3312259</v>
      </c>
      <c r="G25" s="163">
        <v>0</v>
      </c>
      <c r="H25" s="163">
        <f t="shared" si="8"/>
        <v>3312259</v>
      </c>
      <c r="I25" s="163">
        <v>1626979.43</v>
      </c>
      <c r="J25" s="163">
        <v>1626979.43</v>
      </c>
      <c r="K25" s="264">
        <f t="shared" si="5"/>
        <v>1685279.57</v>
      </c>
    </row>
    <row r="26" spans="1:11" x14ac:dyDescent="0.25">
      <c r="A26" s="57"/>
      <c r="B26" s="59"/>
      <c r="C26" s="58"/>
      <c r="D26" s="60">
        <v>13102</v>
      </c>
      <c r="E26" s="61" t="s">
        <v>402</v>
      </c>
      <c r="F26" s="163">
        <v>1000000</v>
      </c>
      <c r="G26" s="163">
        <v>0</v>
      </c>
      <c r="H26" s="163">
        <f t="shared" si="8"/>
        <v>1000000</v>
      </c>
      <c r="I26" s="163">
        <v>632436.47999999998</v>
      </c>
      <c r="J26" s="163">
        <v>176264.5</v>
      </c>
      <c r="K26" s="264">
        <f t="shared" si="5"/>
        <v>367563.52000000002</v>
      </c>
    </row>
    <row r="27" spans="1:11" x14ac:dyDescent="0.25">
      <c r="A27" s="57"/>
      <c r="B27" s="58"/>
      <c r="C27" s="86">
        <v>13200</v>
      </c>
      <c r="D27" s="156" t="s">
        <v>227</v>
      </c>
      <c r="E27" s="157"/>
      <c r="F27" s="122">
        <f>SUM(F28:F29)</f>
        <v>170773514</v>
      </c>
      <c r="G27" s="122">
        <f t="shared" ref="G27:K27" si="14">SUM(G28:G29)</f>
        <v>0</v>
      </c>
      <c r="H27" s="122">
        <f t="shared" si="14"/>
        <v>170773514</v>
      </c>
      <c r="I27" s="122">
        <f t="shared" si="14"/>
        <v>37429714.410000004</v>
      </c>
      <c r="J27" s="122">
        <f t="shared" si="14"/>
        <v>37429714.410000004</v>
      </c>
      <c r="K27" s="122">
        <f t="shared" si="14"/>
        <v>133343799.59</v>
      </c>
    </row>
    <row r="28" spans="1:11" x14ac:dyDescent="0.25">
      <c r="A28" s="57"/>
      <c r="B28" s="59"/>
      <c r="C28" s="58"/>
      <c r="D28" s="60">
        <v>13202</v>
      </c>
      <c r="E28" s="61" t="s">
        <v>403</v>
      </c>
      <c r="F28" s="163">
        <v>43706656</v>
      </c>
      <c r="G28" s="163">
        <v>0</v>
      </c>
      <c r="H28" s="163">
        <f t="shared" si="8"/>
        <v>43706656</v>
      </c>
      <c r="I28" s="163">
        <v>10320734.970000001</v>
      </c>
      <c r="J28" s="163">
        <v>10320734.970000001</v>
      </c>
      <c r="K28" s="264">
        <f t="shared" si="5"/>
        <v>33385921.030000001</v>
      </c>
    </row>
    <row r="29" spans="1:11" x14ac:dyDescent="0.25">
      <c r="A29" s="57"/>
      <c r="B29" s="59"/>
      <c r="C29" s="58"/>
      <c r="D29" s="60">
        <v>13203</v>
      </c>
      <c r="E29" s="61" t="s">
        <v>444</v>
      </c>
      <c r="F29" s="163">
        <v>127066858</v>
      </c>
      <c r="G29" s="163">
        <v>0</v>
      </c>
      <c r="H29" s="163">
        <f t="shared" si="8"/>
        <v>127066858</v>
      </c>
      <c r="I29" s="163">
        <v>27108979.440000001</v>
      </c>
      <c r="J29" s="163">
        <v>27108979.440000001</v>
      </c>
      <c r="K29" s="264">
        <f t="shared" si="5"/>
        <v>99957878.560000002</v>
      </c>
    </row>
    <row r="30" spans="1:11" x14ac:dyDescent="0.25">
      <c r="A30" s="57"/>
      <c r="B30" s="58"/>
      <c r="C30" s="86">
        <v>13300</v>
      </c>
      <c r="D30" s="156" t="s">
        <v>228</v>
      </c>
      <c r="E30" s="157"/>
      <c r="F30" s="122">
        <f>SUM(F31)</f>
        <v>2000000</v>
      </c>
      <c r="G30" s="122">
        <f t="shared" ref="G30:K30" si="15">SUM(G31)</f>
        <v>0</v>
      </c>
      <c r="H30" s="122">
        <f t="shared" si="15"/>
        <v>2000000</v>
      </c>
      <c r="I30" s="122">
        <f t="shared" si="15"/>
        <v>611982.93999999994</v>
      </c>
      <c r="J30" s="122">
        <f t="shared" si="15"/>
        <v>611982.93999999994</v>
      </c>
      <c r="K30" s="122">
        <f t="shared" si="15"/>
        <v>1388017.06</v>
      </c>
    </row>
    <row r="31" spans="1:11" x14ac:dyDescent="0.25">
      <c r="A31" s="57"/>
      <c r="B31" s="59"/>
      <c r="C31" s="58"/>
      <c r="D31" s="60">
        <v>13301</v>
      </c>
      <c r="E31" s="61" t="s">
        <v>404</v>
      </c>
      <c r="F31" s="163">
        <v>2000000</v>
      </c>
      <c r="G31" s="163">
        <v>0</v>
      </c>
      <c r="H31" s="163">
        <f t="shared" si="8"/>
        <v>2000000</v>
      </c>
      <c r="I31" s="163">
        <v>611982.93999999994</v>
      </c>
      <c r="J31" s="163">
        <v>611982.93999999994</v>
      </c>
      <c r="K31" s="264">
        <f t="shared" si="5"/>
        <v>1388017.06</v>
      </c>
    </row>
    <row r="32" spans="1:11" x14ac:dyDescent="0.25">
      <c r="A32" s="57"/>
      <c r="B32" s="58"/>
      <c r="C32" s="86">
        <v>13400</v>
      </c>
      <c r="D32" s="156" t="s">
        <v>229</v>
      </c>
      <c r="E32" s="157"/>
      <c r="F32" s="122">
        <f>SUM(F33)</f>
        <v>226517834</v>
      </c>
      <c r="G32" s="122">
        <f t="shared" ref="G32:K32" si="16">SUM(G33)</f>
        <v>0</v>
      </c>
      <c r="H32" s="122">
        <f t="shared" si="16"/>
        <v>226517834</v>
      </c>
      <c r="I32" s="122">
        <f t="shared" si="16"/>
        <v>101690533.47</v>
      </c>
      <c r="J32" s="122">
        <f t="shared" si="16"/>
        <v>101690533.47</v>
      </c>
      <c r="K32" s="122">
        <f t="shared" si="16"/>
        <v>124827300.53</v>
      </c>
    </row>
    <row r="33" spans="1:11" x14ac:dyDescent="0.25">
      <c r="A33" s="57"/>
      <c r="B33" s="59"/>
      <c r="C33" s="58"/>
      <c r="D33" s="60">
        <v>13401</v>
      </c>
      <c r="E33" s="61" t="s">
        <v>229</v>
      </c>
      <c r="F33" s="163">
        <v>226517834</v>
      </c>
      <c r="G33" s="163">
        <v>0</v>
      </c>
      <c r="H33" s="163">
        <f t="shared" si="8"/>
        <v>226517834</v>
      </c>
      <c r="I33" s="163">
        <v>101690533.47</v>
      </c>
      <c r="J33" s="163">
        <v>101690533.47</v>
      </c>
      <c r="K33" s="264">
        <f t="shared" si="5"/>
        <v>124827300.53</v>
      </c>
    </row>
    <row r="34" spans="1:11" x14ac:dyDescent="0.25">
      <c r="A34" s="57"/>
      <c r="B34" s="158">
        <v>14000</v>
      </c>
      <c r="C34" s="159" t="s">
        <v>230</v>
      </c>
      <c r="D34" s="160"/>
      <c r="E34" s="161"/>
      <c r="F34" s="121">
        <f>SUM(F35,F38)</f>
        <v>142410568</v>
      </c>
      <c r="G34" s="121">
        <f t="shared" ref="G34:J34" si="17">SUM(G35,G38)</f>
        <v>0</v>
      </c>
      <c r="H34" s="121">
        <f t="shared" si="17"/>
        <v>142410568</v>
      </c>
      <c r="I34" s="121">
        <f t="shared" si="17"/>
        <v>83718797.370000005</v>
      </c>
      <c r="J34" s="121">
        <f t="shared" si="17"/>
        <v>77807291.88000001</v>
      </c>
      <c r="K34" s="121">
        <f t="shared" ref="K34" si="18">SUM(K35,K38)</f>
        <v>58691770.629999995</v>
      </c>
    </row>
    <row r="35" spans="1:11" x14ac:dyDescent="0.25">
      <c r="A35" s="57"/>
      <c r="B35" s="58"/>
      <c r="C35" s="86">
        <v>14100</v>
      </c>
      <c r="D35" s="156" t="s">
        <v>231</v>
      </c>
      <c r="E35" s="157"/>
      <c r="F35" s="122">
        <f>SUM(F36:F37)</f>
        <v>114380171</v>
      </c>
      <c r="G35" s="122">
        <f t="shared" ref="G35:J35" si="19">SUM(G36:G37)</f>
        <v>0</v>
      </c>
      <c r="H35" s="122">
        <f t="shared" si="19"/>
        <v>114380171</v>
      </c>
      <c r="I35" s="122">
        <f t="shared" si="19"/>
        <v>65388650.390000001</v>
      </c>
      <c r="J35" s="122">
        <f t="shared" si="19"/>
        <v>59477144.900000006</v>
      </c>
      <c r="K35" s="122">
        <f t="shared" ref="K35" si="20">SUM(K36:K37)</f>
        <v>48991520.609999999</v>
      </c>
    </row>
    <row r="36" spans="1:11" ht="30" x14ac:dyDescent="0.25">
      <c r="A36" s="57"/>
      <c r="B36" s="59"/>
      <c r="C36" s="58"/>
      <c r="D36" s="60">
        <v>14101</v>
      </c>
      <c r="E36" s="61" t="s">
        <v>405</v>
      </c>
      <c r="F36" s="163">
        <v>55922651</v>
      </c>
      <c r="G36" s="163">
        <v>0</v>
      </c>
      <c r="H36" s="163">
        <f t="shared" si="8"/>
        <v>55922651</v>
      </c>
      <c r="I36" s="163">
        <v>26822598.940000001</v>
      </c>
      <c r="J36" s="163">
        <v>24569650.040000003</v>
      </c>
      <c r="K36" s="264">
        <f t="shared" si="5"/>
        <v>29100052.059999999</v>
      </c>
    </row>
    <row r="37" spans="1:11" ht="30" x14ac:dyDescent="0.25">
      <c r="A37" s="57"/>
      <c r="B37" s="59"/>
      <c r="C37" s="58"/>
      <c r="D37" s="60">
        <v>14102</v>
      </c>
      <c r="E37" s="61" t="s">
        <v>406</v>
      </c>
      <c r="F37" s="163">
        <v>58457520</v>
      </c>
      <c r="G37" s="163">
        <v>0</v>
      </c>
      <c r="H37" s="163">
        <f t="shared" si="8"/>
        <v>58457520</v>
      </c>
      <c r="I37" s="163">
        <v>38566051.449999996</v>
      </c>
      <c r="J37" s="163">
        <v>34907494.859999999</v>
      </c>
      <c r="K37" s="264">
        <f t="shared" si="5"/>
        <v>19891468.550000004</v>
      </c>
    </row>
    <row r="38" spans="1:11" x14ac:dyDescent="0.25">
      <c r="A38" s="57"/>
      <c r="B38" s="58"/>
      <c r="C38" s="86">
        <v>14400</v>
      </c>
      <c r="D38" s="156" t="s">
        <v>232</v>
      </c>
      <c r="E38" s="157"/>
      <c r="F38" s="122">
        <f t="shared" ref="F38:K38" si="21">SUM(F39:F41)</f>
        <v>28030397</v>
      </c>
      <c r="G38" s="122">
        <f t="shared" si="21"/>
        <v>0</v>
      </c>
      <c r="H38" s="122">
        <f t="shared" si="21"/>
        <v>28030397</v>
      </c>
      <c r="I38" s="122">
        <f t="shared" si="21"/>
        <v>18330146.98</v>
      </c>
      <c r="J38" s="122">
        <f t="shared" si="21"/>
        <v>18330146.98</v>
      </c>
      <c r="K38" s="122">
        <f t="shared" si="21"/>
        <v>9700250.0199999996</v>
      </c>
    </row>
    <row r="39" spans="1:11" x14ac:dyDescent="0.25">
      <c r="A39" s="57"/>
      <c r="B39" s="59"/>
      <c r="C39" s="58"/>
      <c r="D39" s="60">
        <v>14401</v>
      </c>
      <c r="E39" s="61" t="s">
        <v>407</v>
      </c>
      <c r="F39" s="163">
        <v>4984813</v>
      </c>
      <c r="G39" s="163">
        <v>0</v>
      </c>
      <c r="H39" s="163">
        <f t="shared" si="8"/>
        <v>4984813</v>
      </c>
      <c r="I39" s="163">
        <v>1094578.3600000001</v>
      </c>
      <c r="J39" s="163">
        <v>1094578.3600000001</v>
      </c>
      <c r="K39" s="264">
        <f t="shared" si="5"/>
        <v>3890234.6399999997</v>
      </c>
    </row>
    <row r="40" spans="1:11" ht="30" x14ac:dyDescent="0.25">
      <c r="A40" s="57"/>
      <c r="B40" s="59"/>
      <c r="C40" s="58"/>
      <c r="D40" s="60">
        <v>14410</v>
      </c>
      <c r="E40" s="61" t="s">
        <v>233</v>
      </c>
      <c r="F40" s="163">
        <v>2059840</v>
      </c>
      <c r="G40" s="163">
        <v>0</v>
      </c>
      <c r="H40" s="163">
        <f t="shared" si="8"/>
        <v>2059840</v>
      </c>
      <c r="I40" s="163">
        <v>1499040</v>
      </c>
      <c r="J40" s="163">
        <v>1499040</v>
      </c>
      <c r="K40" s="264">
        <f t="shared" si="5"/>
        <v>560800</v>
      </c>
    </row>
    <row r="41" spans="1:11" ht="30" x14ac:dyDescent="0.25">
      <c r="A41" s="57"/>
      <c r="B41" s="59"/>
      <c r="C41" s="58"/>
      <c r="D41" s="60">
        <v>14412</v>
      </c>
      <c r="E41" s="61" t="s">
        <v>408</v>
      </c>
      <c r="F41" s="163">
        <v>20985744</v>
      </c>
      <c r="G41" s="163">
        <v>0</v>
      </c>
      <c r="H41" s="163">
        <f t="shared" si="8"/>
        <v>20985744</v>
      </c>
      <c r="I41" s="163">
        <v>15736528.619999999</v>
      </c>
      <c r="J41" s="163">
        <v>15736528.619999999</v>
      </c>
      <c r="K41" s="264">
        <f t="shared" si="5"/>
        <v>5249215.3800000008</v>
      </c>
    </row>
    <row r="42" spans="1:11" x14ac:dyDescent="0.25">
      <c r="A42" s="57"/>
      <c r="B42" s="158">
        <v>15000</v>
      </c>
      <c r="C42" s="159" t="s">
        <v>234</v>
      </c>
      <c r="D42" s="160"/>
      <c r="E42" s="161"/>
      <c r="F42" s="121">
        <f>SUM(F43,F45,F53)</f>
        <v>205367946</v>
      </c>
      <c r="G42" s="121">
        <f t="shared" ref="G42:K42" si="22">SUM(G43,G45,G53)</f>
        <v>0</v>
      </c>
      <c r="H42" s="121">
        <f t="shared" si="22"/>
        <v>205367946</v>
      </c>
      <c r="I42" s="121">
        <f t="shared" si="22"/>
        <v>90197768.719999999</v>
      </c>
      <c r="J42" s="121">
        <f t="shared" si="22"/>
        <v>90197768.719999999</v>
      </c>
      <c r="K42" s="121">
        <f t="shared" si="22"/>
        <v>115170177.28</v>
      </c>
    </row>
    <row r="43" spans="1:11" x14ac:dyDescent="0.25">
      <c r="A43" s="57"/>
      <c r="B43" s="58"/>
      <c r="C43" s="86">
        <v>15300</v>
      </c>
      <c r="D43" s="156" t="s">
        <v>235</v>
      </c>
      <c r="E43" s="157"/>
      <c r="F43" s="122">
        <f>SUM(F44)</f>
        <v>700000</v>
      </c>
      <c r="G43" s="122">
        <f t="shared" ref="G43:K43" si="23">SUM(G44)</f>
        <v>0</v>
      </c>
      <c r="H43" s="122">
        <f t="shared" si="23"/>
        <v>700000</v>
      </c>
      <c r="I43" s="122">
        <f t="shared" si="23"/>
        <v>302047.63</v>
      </c>
      <c r="J43" s="122">
        <f t="shared" si="23"/>
        <v>302047.63</v>
      </c>
      <c r="K43" s="122">
        <f t="shared" si="23"/>
        <v>397952.37</v>
      </c>
    </row>
    <row r="44" spans="1:11" ht="30" x14ac:dyDescent="0.25">
      <c r="A44" s="57"/>
      <c r="B44" s="59"/>
      <c r="C44" s="58"/>
      <c r="D44" s="60">
        <v>15302</v>
      </c>
      <c r="E44" s="61" t="s">
        <v>409</v>
      </c>
      <c r="F44" s="163">
        <v>700000</v>
      </c>
      <c r="G44" s="163">
        <v>0</v>
      </c>
      <c r="H44" s="163">
        <f t="shared" si="8"/>
        <v>700000</v>
      </c>
      <c r="I44" s="163">
        <v>302047.63</v>
      </c>
      <c r="J44" s="163">
        <v>302047.63</v>
      </c>
      <c r="K44" s="264">
        <f t="shared" si="5"/>
        <v>397952.37</v>
      </c>
    </row>
    <row r="45" spans="1:11" x14ac:dyDescent="0.25">
      <c r="A45" s="57"/>
      <c r="B45" s="58"/>
      <c r="C45" s="86">
        <v>15400</v>
      </c>
      <c r="D45" s="156" t="s">
        <v>236</v>
      </c>
      <c r="E45" s="157"/>
      <c r="F45" s="122">
        <f>SUM(F46:F52)</f>
        <v>198303726</v>
      </c>
      <c r="G45" s="122">
        <f t="shared" ref="G45:K45" si="24">SUM(G46:G52)</f>
        <v>0</v>
      </c>
      <c r="H45" s="122">
        <f t="shared" si="24"/>
        <v>198303726</v>
      </c>
      <c r="I45" s="122">
        <f t="shared" si="24"/>
        <v>88407189.049999997</v>
      </c>
      <c r="J45" s="122">
        <f t="shared" si="24"/>
        <v>88407189.049999997</v>
      </c>
      <c r="K45" s="122">
        <f t="shared" si="24"/>
        <v>109896536.95</v>
      </c>
    </row>
    <row r="46" spans="1:11" x14ac:dyDescent="0.25">
      <c r="A46" s="57"/>
      <c r="B46" s="59"/>
      <c r="C46" s="58"/>
      <c r="D46" s="60">
        <v>15401</v>
      </c>
      <c r="E46" s="61" t="s">
        <v>410</v>
      </c>
      <c r="F46" s="163">
        <v>41540682</v>
      </c>
      <c r="G46" s="163">
        <v>0</v>
      </c>
      <c r="H46" s="163">
        <f t="shared" si="8"/>
        <v>41540682</v>
      </c>
      <c r="I46" s="163">
        <v>20370891.75</v>
      </c>
      <c r="J46" s="163">
        <v>20370891.75</v>
      </c>
      <c r="K46" s="264">
        <f t="shared" si="5"/>
        <v>21169790.25</v>
      </c>
    </row>
    <row r="47" spans="1:11" x14ac:dyDescent="0.25">
      <c r="A47" s="57"/>
      <c r="B47" s="59"/>
      <c r="C47" s="58"/>
      <c r="D47" s="60">
        <v>15402</v>
      </c>
      <c r="E47" s="61" t="s">
        <v>411</v>
      </c>
      <c r="F47" s="163">
        <v>22948373</v>
      </c>
      <c r="G47" s="163">
        <v>0</v>
      </c>
      <c r="H47" s="163">
        <f t="shared" si="8"/>
        <v>22948373</v>
      </c>
      <c r="I47" s="163">
        <v>11180041.879999999</v>
      </c>
      <c r="J47" s="163">
        <v>11180041.879999999</v>
      </c>
      <c r="K47" s="264">
        <f t="shared" si="5"/>
        <v>11768331.120000001</v>
      </c>
    </row>
    <row r="48" spans="1:11" x14ac:dyDescent="0.25">
      <c r="A48" s="57"/>
      <c r="B48" s="59"/>
      <c r="C48" s="58"/>
      <c r="D48" s="60">
        <v>15403</v>
      </c>
      <c r="E48" s="61" t="s">
        <v>445</v>
      </c>
      <c r="F48" s="163">
        <v>85940917</v>
      </c>
      <c r="G48" s="163">
        <v>0</v>
      </c>
      <c r="H48" s="163">
        <f t="shared" si="8"/>
        <v>85940917</v>
      </c>
      <c r="I48" s="163">
        <v>42565680.710000001</v>
      </c>
      <c r="J48" s="163">
        <v>42565680.710000001</v>
      </c>
      <c r="K48" s="264">
        <f t="shared" si="5"/>
        <v>43375236.289999999</v>
      </c>
    </row>
    <row r="49" spans="1:11" x14ac:dyDescent="0.25">
      <c r="A49" s="57"/>
      <c r="B49" s="59"/>
      <c r="C49" s="58"/>
      <c r="D49" s="60">
        <v>15404</v>
      </c>
      <c r="E49" s="61" t="s">
        <v>412</v>
      </c>
      <c r="F49" s="163">
        <v>19935649</v>
      </c>
      <c r="G49" s="163">
        <v>0</v>
      </c>
      <c r="H49" s="163">
        <f t="shared" si="8"/>
        <v>19935649</v>
      </c>
      <c r="I49" s="163">
        <v>14167.38</v>
      </c>
      <c r="J49" s="163">
        <v>14167.38</v>
      </c>
      <c r="K49" s="264">
        <f t="shared" si="5"/>
        <v>19921481.620000001</v>
      </c>
    </row>
    <row r="50" spans="1:11" x14ac:dyDescent="0.25">
      <c r="A50" s="57"/>
      <c r="B50" s="59"/>
      <c r="C50" s="58"/>
      <c r="D50" s="60">
        <v>15405</v>
      </c>
      <c r="E50" s="61" t="s">
        <v>413</v>
      </c>
      <c r="F50" s="163">
        <v>6226016</v>
      </c>
      <c r="G50" s="163">
        <v>0</v>
      </c>
      <c r="H50" s="163">
        <f t="shared" si="8"/>
        <v>6226016</v>
      </c>
      <c r="I50" s="163">
        <v>5901403.6200000001</v>
      </c>
      <c r="J50" s="163">
        <v>5901403.6200000001</v>
      </c>
      <c r="K50" s="264">
        <f t="shared" si="5"/>
        <v>324612.37999999989</v>
      </c>
    </row>
    <row r="51" spans="1:11" x14ac:dyDescent="0.25">
      <c r="A51" s="57"/>
      <c r="B51" s="59"/>
      <c r="C51" s="58"/>
      <c r="D51" s="60">
        <v>15406</v>
      </c>
      <c r="E51" s="61" t="s">
        <v>414</v>
      </c>
      <c r="F51" s="163">
        <v>16152846</v>
      </c>
      <c r="G51" s="163">
        <v>0</v>
      </c>
      <c r="H51" s="163">
        <f t="shared" si="8"/>
        <v>16152846</v>
      </c>
      <c r="I51" s="163">
        <v>8038977.5</v>
      </c>
      <c r="J51" s="163">
        <v>8038977.5</v>
      </c>
      <c r="K51" s="264">
        <f t="shared" si="5"/>
        <v>8113868.5</v>
      </c>
    </row>
    <row r="52" spans="1:11" x14ac:dyDescent="0.25">
      <c r="A52" s="57"/>
      <c r="B52" s="59"/>
      <c r="C52" s="58"/>
      <c r="D52" s="60">
        <v>15412</v>
      </c>
      <c r="E52" s="61" t="s">
        <v>415</v>
      </c>
      <c r="F52" s="163">
        <v>5559243</v>
      </c>
      <c r="G52" s="163">
        <v>0</v>
      </c>
      <c r="H52" s="163">
        <f t="shared" si="8"/>
        <v>5559243</v>
      </c>
      <c r="I52" s="163">
        <v>336026.21</v>
      </c>
      <c r="J52" s="163">
        <v>336026.21</v>
      </c>
      <c r="K52" s="264">
        <f t="shared" si="5"/>
        <v>5223216.79</v>
      </c>
    </row>
    <row r="53" spans="1:11" x14ac:dyDescent="0.25">
      <c r="A53" s="57"/>
      <c r="B53" s="58"/>
      <c r="C53" s="86">
        <v>15900</v>
      </c>
      <c r="D53" s="156" t="s">
        <v>234</v>
      </c>
      <c r="E53" s="157"/>
      <c r="F53" s="122">
        <f>SUM(F54:F54)</f>
        <v>6364220</v>
      </c>
      <c r="G53" s="122">
        <f>SUM(G54:G54)</f>
        <v>0</v>
      </c>
      <c r="H53" s="122">
        <f>SUM(H54:H54)</f>
        <v>6364220</v>
      </c>
      <c r="I53" s="122">
        <f t="shared" ref="I53:K53" si="25">SUM(I54:I54)</f>
        <v>1488532.04</v>
      </c>
      <c r="J53" s="122">
        <f t="shared" si="25"/>
        <v>1488532.04</v>
      </c>
      <c r="K53" s="122">
        <f t="shared" si="25"/>
        <v>4875687.96</v>
      </c>
    </row>
    <row r="54" spans="1:11" ht="30" x14ac:dyDescent="0.25">
      <c r="A54" s="57"/>
      <c r="B54" s="59"/>
      <c r="C54" s="58"/>
      <c r="D54" s="60">
        <v>15913</v>
      </c>
      <c r="E54" s="61" t="s">
        <v>237</v>
      </c>
      <c r="F54" s="163">
        <v>6364220</v>
      </c>
      <c r="G54" s="163">
        <v>0</v>
      </c>
      <c r="H54" s="163">
        <f t="shared" si="8"/>
        <v>6364220</v>
      </c>
      <c r="I54" s="163">
        <v>1488532.04</v>
      </c>
      <c r="J54" s="163">
        <v>1488532.04</v>
      </c>
      <c r="K54" s="264">
        <f t="shared" si="5"/>
        <v>4875687.96</v>
      </c>
    </row>
    <row r="55" spans="1:11" x14ac:dyDescent="0.25">
      <c r="A55" s="57"/>
      <c r="B55" s="158">
        <v>16000</v>
      </c>
      <c r="C55" s="159" t="s">
        <v>70</v>
      </c>
      <c r="D55" s="160"/>
      <c r="E55" s="161"/>
      <c r="F55" s="121">
        <f>SUM(F56)</f>
        <v>12549802</v>
      </c>
      <c r="G55" s="121">
        <f t="shared" ref="G55:K55" si="26">SUM(G56)</f>
        <v>0</v>
      </c>
      <c r="H55" s="121">
        <f t="shared" si="26"/>
        <v>12549802</v>
      </c>
      <c r="I55" s="121">
        <f t="shared" si="26"/>
        <v>0</v>
      </c>
      <c r="J55" s="121">
        <f t="shared" si="26"/>
        <v>0</v>
      </c>
      <c r="K55" s="245">
        <f t="shared" si="26"/>
        <v>12549802</v>
      </c>
    </row>
    <row r="56" spans="1:11" x14ac:dyDescent="0.25">
      <c r="A56" s="57"/>
      <c r="B56" s="58"/>
      <c r="C56" s="86">
        <v>16100</v>
      </c>
      <c r="D56" s="156" t="s">
        <v>455</v>
      </c>
      <c r="E56" s="157"/>
      <c r="F56" s="122">
        <f>SUM(F57)</f>
        <v>12549802</v>
      </c>
      <c r="G56" s="122">
        <f t="shared" ref="G56:J56" si="27">SUM(G57)</f>
        <v>0</v>
      </c>
      <c r="H56" s="122">
        <f t="shared" si="27"/>
        <v>12549802</v>
      </c>
      <c r="I56" s="122">
        <f t="shared" si="27"/>
        <v>0</v>
      </c>
      <c r="J56" s="122">
        <f t="shared" si="27"/>
        <v>0</v>
      </c>
      <c r="K56" s="246">
        <f t="shared" si="5"/>
        <v>12549802</v>
      </c>
    </row>
    <row r="57" spans="1:11" ht="30" x14ac:dyDescent="0.25">
      <c r="A57" s="57"/>
      <c r="B57" s="59"/>
      <c r="C57" s="58"/>
      <c r="D57" s="60">
        <v>16101</v>
      </c>
      <c r="E57" s="61" t="s">
        <v>456</v>
      </c>
      <c r="F57" s="163">
        <v>12549802</v>
      </c>
      <c r="G57" s="163">
        <v>0</v>
      </c>
      <c r="H57" s="163">
        <f t="shared" si="8"/>
        <v>12549802</v>
      </c>
      <c r="I57" s="163">
        <v>0</v>
      </c>
      <c r="J57" s="163">
        <v>0</v>
      </c>
      <c r="K57" s="264">
        <f t="shared" si="5"/>
        <v>12549802</v>
      </c>
    </row>
    <row r="58" spans="1:11" x14ac:dyDescent="0.25">
      <c r="A58" s="57"/>
      <c r="B58" s="158">
        <v>17000</v>
      </c>
      <c r="C58" s="159" t="s">
        <v>238</v>
      </c>
      <c r="D58" s="160"/>
      <c r="E58" s="161"/>
      <c r="F58" s="121">
        <f>SUM(F59)</f>
        <v>36421089</v>
      </c>
      <c r="G58" s="121">
        <f t="shared" ref="G58:K59" si="28">SUM(G59)</f>
        <v>0</v>
      </c>
      <c r="H58" s="121">
        <f t="shared" si="28"/>
        <v>36421089</v>
      </c>
      <c r="I58" s="121">
        <f t="shared" si="28"/>
        <v>13625454</v>
      </c>
      <c r="J58" s="121">
        <f t="shared" si="28"/>
        <v>13625454</v>
      </c>
      <c r="K58" s="121">
        <f t="shared" si="28"/>
        <v>22795635</v>
      </c>
    </row>
    <row r="59" spans="1:11" x14ac:dyDescent="0.25">
      <c r="A59" s="57"/>
      <c r="B59" s="58"/>
      <c r="C59" s="86">
        <v>17100</v>
      </c>
      <c r="D59" s="156" t="s">
        <v>239</v>
      </c>
      <c r="E59" s="157"/>
      <c r="F59" s="122">
        <f>SUM(F60)</f>
        <v>36421089</v>
      </c>
      <c r="G59" s="122">
        <f t="shared" si="28"/>
        <v>0</v>
      </c>
      <c r="H59" s="122">
        <f t="shared" si="28"/>
        <v>36421089</v>
      </c>
      <c r="I59" s="122">
        <f t="shared" si="28"/>
        <v>13625454</v>
      </c>
      <c r="J59" s="122">
        <f t="shared" si="28"/>
        <v>13625454</v>
      </c>
      <c r="K59" s="122">
        <f t="shared" si="28"/>
        <v>22795635</v>
      </c>
    </row>
    <row r="60" spans="1:11" x14ac:dyDescent="0.25">
      <c r="A60" s="57"/>
      <c r="B60" s="59"/>
      <c r="C60" s="58"/>
      <c r="D60" s="60">
        <v>17101</v>
      </c>
      <c r="E60" s="61" t="s">
        <v>416</v>
      </c>
      <c r="F60" s="163">
        <v>36421089</v>
      </c>
      <c r="G60" s="163">
        <v>0</v>
      </c>
      <c r="H60" s="163">
        <f t="shared" si="8"/>
        <v>36421089</v>
      </c>
      <c r="I60" s="163">
        <v>13625454</v>
      </c>
      <c r="J60" s="163">
        <v>13625454</v>
      </c>
      <c r="K60" s="264">
        <f t="shared" si="5"/>
        <v>22795635</v>
      </c>
    </row>
    <row r="61" spans="1:11" x14ac:dyDescent="0.25">
      <c r="A61" s="57"/>
      <c r="B61" s="59"/>
      <c r="C61" s="58"/>
      <c r="D61" s="60"/>
      <c r="E61" s="61"/>
      <c r="F61" s="163"/>
      <c r="G61" s="163"/>
      <c r="H61" s="163"/>
      <c r="I61" s="163"/>
      <c r="J61" s="163"/>
      <c r="K61" s="264"/>
    </row>
    <row r="62" spans="1:11" x14ac:dyDescent="0.25">
      <c r="A62" s="49">
        <v>20000</v>
      </c>
      <c r="B62" s="50" t="s">
        <v>240</v>
      </c>
      <c r="C62" s="51"/>
      <c r="D62" s="51"/>
      <c r="E62" s="52"/>
      <c r="F62" s="163">
        <f>SUM(F63,F77,F86,F97,F104,F108,F115)</f>
        <v>39908399.170000002</v>
      </c>
      <c r="G62" s="163">
        <f>SUM(G63,G77,G86,G97,G104,G108,G115)</f>
        <v>0</v>
      </c>
      <c r="H62" s="163">
        <f>SUM(H63,H77,H86,H97,H104,H108,H115)</f>
        <v>39908399.170000002</v>
      </c>
      <c r="I62" s="163">
        <f>SUM(I63,I77,I86,I97,I104,I108,I115)</f>
        <v>13485595.649999999</v>
      </c>
      <c r="J62" s="163">
        <f>SUM(J63,J77,J86,J97,J104,J108,J115)</f>
        <v>13199500.819999998</v>
      </c>
      <c r="K62" s="264">
        <f t="shared" si="5"/>
        <v>26422803.520000003</v>
      </c>
    </row>
    <row r="63" spans="1:11" x14ac:dyDescent="0.25">
      <c r="A63" s="57"/>
      <c r="B63" s="158">
        <v>21000</v>
      </c>
      <c r="C63" s="159" t="s">
        <v>241</v>
      </c>
      <c r="D63" s="160"/>
      <c r="E63" s="161"/>
      <c r="F63" s="121">
        <f>SUM(F64,F67,F69,F71,F73,F75)</f>
        <v>17506064.239999998</v>
      </c>
      <c r="G63" s="121">
        <f t="shared" ref="G63:K63" si="29">SUM(G64,G67,G69,G71,G73,G75)</f>
        <v>0</v>
      </c>
      <c r="H63" s="121">
        <f t="shared" si="29"/>
        <v>17506064.239999998</v>
      </c>
      <c r="I63" s="121">
        <f t="shared" si="29"/>
        <v>5287354.1399999997</v>
      </c>
      <c r="J63" s="121">
        <f t="shared" si="29"/>
        <v>5272301.9799999995</v>
      </c>
      <c r="K63" s="121">
        <f t="shared" si="29"/>
        <v>12218710.1</v>
      </c>
    </row>
    <row r="64" spans="1:11" x14ac:dyDescent="0.25">
      <c r="A64" s="57"/>
      <c r="B64" s="58"/>
      <c r="C64" s="86">
        <v>21100</v>
      </c>
      <c r="D64" s="156" t="s">
        <v>242</v>
      </c>
      <c r="E64" s="157"/>
      <c r="F64" s="122">
        <f>SUM(F65:F66)</f>
        <v>9437044.5999999996</v>
      </c>
      <c r="G64" s="122">
        <f>SUM(G65:G66)</f>
        <v>0</v>
      </c>
      <c r="H64" s="122">
        <f>SUM(H65:H66)</f>
        <v>9437044.5999999996</v>
      </c>
      <c r="I64" s="122">
        <f>SUM(I65:I66)</f>
        <v>2948927.25</v>
      </c>
      <c r="J64" s="122">
        <f>SUM(J65:J66)</f>
        <v>2934040.09</v>
      </c>
      <c r="K64" s="246">
        <f t="shared" si="5"/>
        <v>6488117.3499999996</v>
      </c>
    </row>
    <row r="65" spans="1:11" x14ac:dyDescent="0.25">
      <c r="A65" s="57"/>
      <c r="B65" s="59"/>
      <c r="C65" s="58"/>
      <c r="D65" s="60">
        <v>21101</v>
      </c>
      <c r="E65" s="61" t="s">
        <v>417</v>
      </c>
      <c r="F65" s="163">
        <v>8993527.5999999996</v>
      </c>
      <c r="G65" s="163">
        <v>0</v>
      </c>
      <c r="H65" s="163">
        <f t="shared" si="8"/>
        <v>8993527.5999999996</v>
      </c>
      <c r="I65" s="163">
        <v>2797280</v>
      </c>
      <c r="J65" s="163">
        <v>2794392.85</v>
      </c>
      <c r="K65" s="264">
        <f t="shared" si="5"/>
        <v>6196247.5999999996</v>
      </c>
    </row>
    <row r="66" spans="1:11" x14ac:dyDescent="0.25">
      <c r="A66" s="57"/>
      <c r="B66" s="59"/>
      <c r="C66" s="58"/>
      <c r="D66" s="60">
        <v>21102</v>
      </c>
      <c r="E66" s="61" t="s">
        <v>418</v>
      </c>
      <c r="F66" s="163">
        <v>443517</v>
      </c>
      <c r="G66" s="163">
        <v>0</v>
      </c>
      <c r="H66" s="163">
        <f t="shared" si="8"/>
        <v>443517</v>
      </c>
      <c r="I66" s="163">
        <v>151647.25</v>
      </c>
      <c r="J66" s="163">
        <v>139647.24</v>
      </c>
      <c r="K66" s="264">
        <f t="shared" si="5"/>
        <v>291869.75</v>
      </c>
    </row>
    <row r="67" spans="1:11" x14ac:dyDescent="0.25">
      <c r="A67" s="57"/>
      <c r="B67" s="58"/>
      <c r="C67" s="86">
        <v>21200</v>
      </c>
      <c r="D67" s="156" t="s">
        <v>243</v>
      </c>
      <c r="E67" s="157"/>
      <c r="F67" s="122">
        <f>SUM(F68)</f>
        <v>1221996</v>
      </c>
      <c r="G67" s="122">
        <f t="shared" ref="G67:J67" si="30">SUM(G68)</f>
        <v>0</v>
      </c>
      <c r="H67" s="122">
        <f t="shared" si="30"/>
        <v>1221996</v>
      </c>
      <c r="I67" s="122">
        <f t="shared" si="30"/>
        <v>125688.24</v>
      </c>
      <c r="J67" s="122">
        <f t="shared" si="30"/>
        <v>125523.24</v>
      </c>
      <c r="K67" s="246">
        <f t="shared" si="5"/>
        <v>1096307.76</v>
      </c>
    </row>
    <row r="68" spans="1:11" ht="30" x14ac:dyDescent="0.25">
      <c r="A68" s="57"/>
      <c r="B68" s="59"/>
      <c r="C68" s="58"/>
      <c r="D68" s="60">
        <v>21201</v>
      </c>
      <c r="E68" s="61" t="s">
        <v>243</v>
      </c>
      <c r="F68" s="163">
        <v>1221996</v>
      </c>
      <c r="G68" s="163">
        <v>0</v>
      </c>
      <c r="H68" s="163">
        <f t="shared" si="8"/>
        <v>1221996</v>
      </c>
      <c r="I68" s="163">
        <v>125688.24</v>
      </c>
      <c r="J68" s="163">
        <v>125523.24</v>
      </c>
      <c r="K68" s="264">
        <f t="shared" si="5"/>
        <v>1096307.76</v>
      </c>
    </row>
    <row r="69" spans="1:11" x14ac:dyDescent="0.25">
      <c r="A69" s="57"/>
      <c r="B69" s="58"/>
      <c r="C69" s="86">
        <v>21400</v>
      </c>
      <c r="D69" s="156" t="s">
        <v>244</v>
      </c>
      <c r="E69" s="157"/>
      <c r="F69" s="122">
        <f>SUM(F70)</f>
        <v>2980991.6</v>
      </c>
      <c r="G69" s="122">
        <f t="shared" ref="G69:J69" si="31">SUM(G70)</f>
        <v>0</v>
      </c>
      <c r="H69" s="122">
        <f t="shared" si="31"/>
        <v>2980991.6</v>
      </c>
      <c r="I69" s="122">
        <f t="shared" si="31"/>
        <v>373922.17</v>
      </c>
      <c r="J69" s="122">
        <f t="shared" si="31"/>
        <v>373922.17</v>
      </c>
      <c r="K69" s="246">
        <f t="shared" si="5"/>
        <v>2607069.4300000002</v>
      </c>
    </row>
    <row r="70" spans="1:11" ht="45" x14ac:dyDescent="0.25">
      <c r="A70" s="57"/>
      <c r="B70" s="59"/>
      <c r="C70" s="58"/>
      <c r="D70" s="60">
        <v>21401</v>
      </c>
      <c r="E70" s="61" t="s">
        <v>245</v>
      </c>
      <c r="F70" s="163">
        <v>2980991.6</v>
      </c>
      <c r="G70" s="163">
        <v>0</v>
      </c>
      <c r="H70" s="163">
        <f t="shared" ref="H70:H124" si="32">F70+G70</f>
        <v>2980991.6</v>
      </c>
      <c r="I70" s="163">
        <v>373922.17</v>
      </c>
      <c r="J70" s="163">
        <v>373922.17</v>
      </c>
      <c r="K70" s="264">
        <f t="shared" ref="K70:K124" si="33">H70-I70</f>
        <v>2607069.4300000002</v>
      </c>
    </row>
    <row r="71" spans="1:11" x14ac:dyDescent="0.25">
      <c r="A71" s="57"/>
      <c r="B71" s="58"/>
      <c r="C71" s="86">
        <v>21500</v>
      </c>
      <c r="D71" s="156" t="s">
        <v>246</v>
      </c>
      <c r="E71" s="157"/>
      <c r="F71" s="122">
        <f>SUM(F72)</f>
        <v>962800</v>
      </c>
      <c r="G71" s="122">
        <f t="shared" ref="G71:J71" si="34">SUM(G72)</f>
        <v>0</v>
      </c>
      <c r="H71" s="122">
        <f t="shared" si="34"/>
        <v>962800</v>
      </c>
      <c r="I71" s="122">
        <f t="shared" si="34"/>
        <v>531658.43999999994</v>
      </c>
      <c r="J71" s="122">
        <f t="shared" si="34"/>
        <v>531658.43999999994</v>
      </c>
      <c r="K71" s="246">
        <f t="shared" si="33"/>
        <v>431141.56000000006</v>
      </c>
    </row>
    <row r="72" spans="1:11" x14ac:dyDescent="0.25">
      <c r="A72" s="57"/>
      <c r="B72" s="59"/>
      <c r="C72" s="58"/>
      <c r="D72" s="60">
        <v>21501</v>
      </c>
      <c r="E72" s="61" t="s">
        <v>247</v>
      </c>
      <c r="F72" s="163">
        <v>962800</v>
      </c>
      <c r="G72" s="163">
        <v>0</v>
      </c>
      <c r="H72" s="163">
        <f t="shared" si="32"/>
        <v>962800</v>
      </c>
      <c r="I72" s="163">
        <v>531658.43999999994</v>
      </c>
      <c r="J72" s="163">
        <v>531658.43999999994</v>
      </c>
      <c r="K72" s="264">
        <f t="shared" si="33"/>
        <v>431141.56000000006</v>
      </c>
    </row>
    <row r="73" spans="1:11" x14ac:dyDescent="0.25">
      <c r="A73" s="57"/>
      <c r="B73" s="58"/>
      <c r="C73" s="86">
        <v>21600</v>
      </c>
      <c r="D73" s="156" t="s">
        <v>248</v>
      </c>
      <c r="E73" s="157"/>
      <c r="F73" s="122">
        <f>SUM(F74)</f>
        <v>2824400.04</v>
      </c>
      <c r="G73" s="122">
        <f t="shared" ref="G73:J73" si="35">SUM(G74)</f>
        <v>0</v>
      </c>
      <c r="H73" s="122">
        <f t="shared" si="35"/>
        <v>2824400.04</v>
      </c>
      <c r="I73" s="122">
        <f t="shared" si="35"/>
        <v>1273497.48</v>
      </c>
      <c r="J73" s="122">
        <f t="shared" si="35"/>
        <v>1273497.48</v>
      </c>
      <c r="K73" s="246">
        <f t="shared" si="33"/>
        <v>1550902.56</v>
      </c>
    </row>
    <row r="74" spans="1:11" x14ac:dyDescent="0.25">
      <c r="A74" s="57"/>
      <c r="B74" s="59"/>
      <c r="C74" s="58"/>
      <c r="D74" s="60">
        <v>21601</v>
      </c>
      <c r="E74" s="61" t="s">
        <v>248</v>
      </c>
      <c r="F74" s="163">
        <v>2824400.04</v>
      </c>
      <c r="G74" s="163">
        <v>0</v>
      </c>
      <c r="H74" s="163">
        <f t="shared" si="32"/>
        <v>2824400.04</v>
      </c>
      <c r="I74" s="163">
        <v>1273497.48</v>
      </c>
      <c r="J74" s="163">
        <v>1273497.48</v>
      </c>
      <c r="K74" s="264">
        <f t="shared" si="33"/>
        <v>1550902.56</v>
      </c>
    </row>
    <row r="75" spans="1:11" x14ac:dyDescent="0.25">
      <c r="A75" s="57"/>
      <c r="B75" s="58"/>
      <c r="C75" s="86">
        <v>21800</v>
      </c>
      <c r="D75" s="156" t="s">
        <v>249</v>
      </c>
      <c r="E75" s="157"/>
      <c r="F75" s="122">
        <f>SUM(F76)</f>
        <v>78832</v>
      </c>
      <c r="G75" s="122">
        <f t="shared" ref="G75:J75" si="36">SUM(G76)</f>
        <v>0</v>
      </c>
      <c r="H75" s="122">
        <f t="shared" si="36"/>
        <v>78832</v>
      </c>
      <c r="I75" s="122">
        <f t="shared" si="36"/>
        <v>33660.559999999998</v>
      </c>
      <c r="J75" s="122">
        <f t="shared" si="36"/>
        <v>33660.559999999998</v>
      </c>
      <c r="K75" s="246">
        <f t="shared" si="33"/>
        <v>45171.44</v>
      </c>
    </row>
    <row r="76" spans="1:11" x14ac:dyDescent="0.25">
      <c r="A76" s="57"/>
      <c r="B76" s="59"/>
      <c r="C76" s="58"/>
      <c r="D76" s="60">
        <v>21801</v>
      </c>
      <c r="E76" s="61" t="s">
        <v>250</v>
      </c>
      <c r="F76" s="163">
        <v>78832</v>
      </c>
      <c r="G76" s="163">
        <v>0</v>
      </c>
      <c r="H76" s="163">
        <f t="shared" si="32"/>
        <v>78832</v>
      </c>
      <c r="I76" s="163">
        <v>33660.559999999998</v>
      </c>
      <c r="J76" s="163">
        <v>33660.559999999998</v>
      </c>
      <c r="K76" s="264">
        <f t="shared" si="33"/>
        <v>45171.44</v>
      </c>
    </row>
    <row r="77" spans="1:11" x14ac:dyDescent="0.25">
      <c r="A77" s="57"/>
      <c r="B77" s="158">
        <v>22000</v>
      </c>
      <c r="C77" s="159" t="s">
        <v>251</v>
      </c>
      <c r="D77" s="160"/>
      <c r="E77" s="161"/>
      <c r="F77" s="121">
        <f>SUM(F78,F82,F84)</f>
        <v>816681.56</v>
      </c>
      <c r="G77" s="121">
        <f t="shared" ref="G77:K77" si="37">SUM(G78,G82,G84)</f>
        <v>0</v>
      </c>
      <c r="H77" s="121">
        <f t="shared" si="37"/>
        <v>816681.56</v>
      </c>
      <c r="I77" s="121">
        <f t="shared" si="37"/>
        <v>245999.72999999998</v>
      </c>
      <c r="J77" s="121">
        <f t="shared" si="37"/>
        <v>245999.72999999998</v>
      </c>
      <c r="K77" s="245">
        <f t="shared" si="37"/>
        <v>570681.83000000007</v>
      </c>
    </row>
    <row r="78" spans="1:11" x14ac:dyDescent="0.25">
      <c r="A78" s="57"/>
      <c r="B78" s="58"/>
      <c r="C78" s="86">
        <v>22100</v>
      </c>
      <c r="D78" s="156" t="s">
        <v>252</v>
      </c>
      <c r="E78" s="157"/>
      <c r="F78" s="122">
        <f>SUM(F79:F81)</f>
        <v>722145.56</v>
      </c>
      <c r="G78" s="122">
        <f t="shared" ref="G78:J78" si="38">SUM(G79:G81)</f>
        <v>0</v>
      </c>
      <c r="H78" s="122">
        <f t="shared" si="38"/>
        <v>722145.56</v>
      </c>
      <c r="I78" s="122">
        <f t="shared" si="38"/>
        <v>231357.61</v>
      </c>
      <c r="J78" s="122">
        <f t="shared" si="38"/>
        <v>231357.61</v>
      </c>
      <c r="K78" s="246">
        <f t="shared" si="33"/>
        <v>490787.95000000007</v>
      </c>
    </row>
    <row r="79" spans="1:11" x14ac:dyDescent="0.25">
      <c r="A79" s="57"/>
      <c r="B79" s="59"/>
      <c r="C79" s="58"/>
      <c r="D79" s="60">
        <v>22104</v>
      </c>
      <c r="E79" s="61" t="s">
        <v>253</v>
      </c>
      <c r="F79" s="163">
        <v>85000</v>
      </c>
      <c r="G79" s="163">
        <v>0</v>
      </c>
      <c r="H79" s="163">
        <f t="shared" si="32"/>
        <v>85000</v>
      </c>
      <c r="I79" s="163">
        <v>1624.04</v>
      </c>
      <c r="J79" s="163">
        <v>1624.04</v>
      </c>
      <c r="K79" s="264">
        <f t="shared" si="33"/>
        <v>83375.960000000006</v>
      </c>
    </row>
    <row r="80" spans="1:11" x14ac:dyDescent="0.25">
      <c r="A80" s="57"/>
      <c r="B80" s="59"/>
      <c r="C80" s="58"/>
      <c r="D80" s="60">
        <v>22105</v>
      </c>
      <c r="E80" s="61" t="s">
        <v>254</v>
      </c>
      <c r="F80" s="163">
        <v>462207.02</v>
      </c>
      <c r="G80" s="163">
        <v>0</v>
      </c>
      <c r="H80" s="163">
        <f t="shared" si="32"/>
        <v>462207.02</v>
      </c>
      <c r="I80" s="163">
        <v>166144.38999999998</v>
      </c>
      <c r="J80" s="163">
        <v>166144.38999999998</v>
      </c>
      <c r="K80" s="264">
        <f t="shared" si="33"/>
        <v>296062.63</v>
      </c>
    </row>
    <row r="81" spans="1:11" x14ac:dyDescent="0.25">
      <c r="A81" s="57"/>
      <c r="B81" s="59"/>
      <c r="C81" s="58"/>
      <c r="D81" s="60">
        <v>22106</v>
      </c>
      <c r="E81" s="61" t="s">
        <v>255</v>
      </c>
      <c r="F81" s="163">
        <v>174938.54</v>
      </c>
      <c r="G81" s="163">
        <v>0</v>
      </c>
      <c r="H81" s="163">
        <f t="shared" si="32"/>
        <v>174938.54</v>
      </c>
      <c r="I81" s="163">
        <v>63589.180000000008</v>
      </c>
      <c r="J81" s="163">
        <v>63589.180000000008</v>
      </c>
      <c r="K81" s="264">
        <f t="shared" si="33"/>
        <v>111349.36</v>
      </c>
    </row>
    <row r="82" spans="1:11" x14ac:dyDescent="0.25">
      <c r="A82" s="57"/>
      <c r="B82" s="58"/>
      <c r="C82" s="86">
        <v>22300</v>
      </c>
      <c r="D82" s="156" t="s">
        <v>446</v>
      </c>
      <c r="E82" s="157"/>
      <c r="F82" s="122">
        <f>SUM(F83)</f>
        <v>90000</v>
      </c>
      <c r="G82" s="122">
        <f t="shared" ref="G82:J82" si="39">SUM(G83)</f>
        <v>0</v>
      </c>
      <c r="H82" s="122">
        <f t="shared" si="39"/>
        <v>90000</v>
      </c>
      <c r="I82" s="122">
        <f t="shared" si="39"/>
        <v>14642.12</v>
      </c>
      <c r="J82" s="122">
        <f t="shared" si="39"/>
        <v>14642.12</v>
      </c>
      <c r="K82" s="246">
        <f t="shared" si="33"/>
        <v>75357.88</v>
      </c>
    </row>
    <row r="83" spans="1:11" ht="30" x14ac:dyDescent="0.25">
      <c r="A83" s="57"/>
      <c r="B83" s="59"/>
      <c r="C83" s="62"/>
      <c r="D83" s="65">
        <v>22301</v>
      </c>
      <c r="E83" s="66" t="s">
        <v>446</v>
      </c>
      <c r="F83" s="163">
        <v>90000</v>
      </c>
      <c r="G83" s="163">
        <v>0</v>
      </c>
      <c r="H83" s="163">
        <f t="shared" si="32"/>
        <v>90000</v>
      </c>
      <c r="I83" s="163">
        <v>14642.12</v>
      </c>
      <c r="J83" s="163">
        <v>14642.12</v>
      </c>
      <c r="K83" s="264">
        <f t="shared" si="33"/>
        <v>75357.88</v>
      </c>
    </row>
    <row r="84" spans="1:11" x14ac:dyDescent="0.25">
      <c r="A84" s="57"/>
      <c r="B84" s="58"/>
      <c r="C84" s="86">
        <v>23200</v>
      </c>
      <c r="D84" s="156"/>
      <c r="E84" s="157"/>
      <c r="F84" s="122">
        <f>SUM(F85)</f>
        <v>4536</v>
      </c>
      <c r="G84" s="122">
        <f t="shared" ref="G84:K84" si="40">SUM(G85)</f>
        <v>0</v>
      </c>
      <c r="H84" s="122">
        <f t="shared" si="40"/>
        <v>4536</v>
      </c>
      <c r="I84" s="122">
        <f t="shared" si="40"/>
        <v>0</v>
      </c>
      <c r="J84" s="122">
        <f t="shared" si="40"/>
        <v>0</v>
      </c>
      <c r="K84" s="246">
        <f t="shared" si="40"/>
        <v>4536</v>
      </c>
    </row>
    <row r="85" spans="1:11" ht="30" x14ac:dyDescent="0.25">
      <c r="A85" s="57"/>
      <c r="B85" s="59"/>
      <c r="C85" s="62"/>
      <c r="D85" s="67">
        <v>23201</v>
      </c>
      <c r="E85" s="66" t="s">
        <v>473</v>
      </c>
      <c r="F85" s="163">
        <v>4536</v>
      </c>
      <c r="G85" s="163">
        <v>0</v>
      </c>
      <c r="H85" s="163">
        <f t="shared" ref="H85" si="41">F85+G85</f>
        <v>4536</v>
      </c>
      <c r="I85" s="163">
        <v>0</v>
      </c>
      <c r="J85" s="163">
        <v>0</v>
      </c>
      <c r="K85" s="264">
        <f t="shared" ref="K85" si="42">H85-I85</f>
        <v>4536</v>
      </c>
    </row>
    <row r="86" spans="1:11" x14ac:dyDescent="0.25">
      <c r="A86" s="57"/>
      <c r="B86" s="158">
        <v>24000</v>
      </c>
      <c r="C86" s="159" t="s">
        <v>419</v>
      </c>
      <c r="D86" s="160"/>
      <c r="E86" s="161"/>
      <c r="F86" s="121">
        <f>SUM(F87,F89,F91,F93,F95)</f>
        <v>3085318.04</v>
      </c>
      <c r="G86" s="121">
        <f t="shared" ref="G86:K86" si="43">SUM(G87,G89,G91,G93,G95)</f>
        <v>0</v>
      </c>
      <c r="H86" s="121">
        <f t="shared" si="43"/>
        <v>3085318.04</v>
      </c>
      <c r="I86" s="121">
        <f t="shared" si="43"/>
        <v>1013780.12</v>
      </c>
      <c r="J86" s="121">
        <f t="shared" si="43"/>
        <v>1013773.0499999999</v>
      </c>
      <c r="K86" s="121">
        <f t="shared" si="43"/>
        <v>2071537.92</v>
      </c>
    </row>
    <row r="87" spans="1:11" x14ac:dyDescent="0.25">
      <c r="A87" s="57"/>
      <c r="B87" s="58"/>
      <c r="C87" s="86">
        <v>24300</v>
      </c>
      <c r="D87" s="156" t="s">
        <v>256</v>
      </c>
      <c r="E87" s="157"/>
      <c r="F87" s="122">
        <f>SUM(F88)</f>
        <v>196114</v>
      </c>
      <c r="G87" s="122">
        <f t="shared" ref="G87:K87" si="44">SUM(G88)</f>
        <v>0</v>
      </c>
      <c r="H87" s="122">
        <f t="shared" si="44"/>
        <v>196114</v>
      </c>
      <c r="I87" s="122">
        <f t="shared" si="44"/>
        <v>23578.6</v>
      </c>
      <c r="J87" s="122">
        <f t="shared" si="44"/>
        <v>23578.6</v>
      </c>
      <c r="K87" s="246">
        <f t="shared" si="44"/>
        <v>172535.4</v>
      </c>
    </row>
    <row r="88" spans="1:11" x14ac:dyDescent="0.25">
      <c r="A88" s="57"/>
      <c r="B88" s="59"/>
      <c r="C88" s="58"/>
      <c r="D88" s="60">
        <v>24301</v>
      </c>
      <c r="E88" s="61" t="s">
        <v>256</v>
      </c>
      <c r="F88" s="163">
        <v>196114</v>
      </c>
      <c r="G88" s="163">
        <v>0</v>
      </c>
      <c r="H88" s="163">
        <f t="shared" ref="H88" si="45">F88+G88</f>
        <v>196114</v>
      </c>
      <c r="I88" s="163">
        <v>23578.6</v>
      </c>
      <c r="J88" s="163">
        <v>23578.6</v>
      </c>
      <c r="K88" s="264">
        <f t="shared" si="33"/>
        <v>172535.4</v>
      </c>
    </row>
    <row r="89" spans="1:11" x14ac:dyDescent="0.25">
      <c r="A89" s="57"/>
      <c r="B89" s="58"/>
      <c r="C89" s="86">
        <v>24600</v>
      </c>
      <c r="D89" s="156" t="s">
        <v>257</v>
      </c>
      <c r="E89" s="157"/>
      <c r="F89" s="122">
        <f>SUM(F90)</f>
        <v>1050384.04</v>
      </c>
      <c r="G89" s="122">
        <f t="shared" ref="G89:J89" si="46">SUM(G90)</f>
        <v>0</v>
      </c>
      <c r="H89" s="122">
        <f t="shared" si="46"/>
        <v>1050384.04</v>
      </c>
      <c r="I89" s="122">
        <f t="shared" si="46"/>
        <v>371471.31</v>
      </c>
      <c r="J89" s="122">
        <f t="shared" si="46"/>
        <v>371471.31</v>
      </c>
      <c r="K89" s="246">
        <f t="shared" si="33"/>
        <v>678912.73</v>
      </c>
    </row>
    <row r="90" spans="1:11" x14ac:dyDescent="0.25">
      <c r="A90" s="57"/>
      <c r="B90" s="59"/>
      <c r="C90" s="58"/>
      <c r="D90" s="60">
        <v>24601</v>
      </c>
      <c r="E90" s="61" t="s">
        <v>258</v>
      </c>
      <c r="F90" s="163">
        <v>1050384.04</v>
      </c>
      <c r="G90" s="163">
        <v>0</v>
      </c>
      <c r="H90" s="163">
        <f t="shared" si="32"/>
        <v>1050384.04</v>
      </c>
      <c r="I90" s="163">
        <v>371471.31</v>
      </c>
      <c r="J90" s="163">
        <v>371471.31</v>
      </c>
      <c r="K90" s="264">
        <f t="shared" si="33"/>
        <v>678912.73</v>
      </c>
    </row>
    <row r="91" spans="1:11" x14ac:dyDescent="0.25">
      <c r="A91" s="57"/>
      <c r="B91" s="58"/>
      <c r="C91" s="86">
        <v>24700</v>
      </c>
      <c r="D91" s="156" t="s">
        <v>259</v>
      </c>
      <c r="E91" s="157"/>
      <c r="F91" s="122">
        <f>SUM(F92)</f>
        <v>168476</v>
      </c>
      <c r="G91" s="122">
        <f t="shared" ref="G91:J91" si="47">SUM(G92)</f>
        <v>0</v>
      </c>
      <c r="H91" s="122">
        <f t="shared" si="47"/>
        <v>168476</v>
      </c>
      <c r="I91" s="122">
        <f t="shared" si="47"/>
        <v>29223.94</v>
      </c>
      <c r="J91" s="122">
        <f t="shared" si="47"/>
        <v>29216.87</v>
      </c>
      <c r="K91" s="246">
        <f t="shared" si="33"/>
        <v>139252.06</v>
      </c>
    </row>
    <row r="92" spans="1:11" x14ac:dyDescent="0.25">
      <c r="A92" s="57"/>
      <c r="B92" s="59"/>
      <c r="C92" s="58"/>
      <c r="D92" s="60">
        <v>24701</v>
      </c>
      <c r="E92" s="61" t="s">
        <v>259</v>
      </c>
      <c r="F92" s="163">
        <v>168476</v>
      </c>
      <c r="G92" s="163">
        <v>0</v>
      </c>
      <c r="H92" s="163">
        <f t="shared" si="32"/>
        <v>168476</v>
      </c>
      <c r="I92" s="163">
        <v>29223.94</v>
      </c>
      <c r="J92" s="163">
        <v>29216.87</v>
      </c>
      <c r="K92" s="264">
        <f t="shared" si="33"/>
        <v>139252.06</v>
      </c>
    </row>
    <row r="93" spans="1:11" x14ac:dyDescent="0.25">
      <c r="A93" s="57"/>
      <c r="B93" s="58"/>
      <c r="C93" s="86">
        <v>24800</v>
      </c>
      <c r="D93" s="156" t="s">
        <v>260</v>
      </c>
      <c r="E93" s="157"/>
      <c r="F93" s="122">
        <f>SUM(F94)</f>
        <v>669768</v>
      </c>
      <c r="G93" s="122">
        <f t="shared" ref="G93:J93" si="48">SUM(G94)</f>
        <v>0</v>
      </c>
      <c r="H93" s="122">
        <f t="shared" si="48"/>
        <v>669768</v>
      </c>
      <c r="I93" s="122">
        <f t="shared" si="48"/>
        <v>198594.4</v>
      </c>
      <c r="J93" s="122">
        <f t="shared" si="48"/>
        <v>198594.4</v>
      </c>
      <c r="K93" s="246">
        <f t="shared" si="33"/>
        <v>471173.6</v>
      </c>
    </row>
    <row r="94" spans="1:11" x14ac:dyDescent="0.25">
      <c r="A94" s="57"/>
      <c r="B94" s="59"/>
      <c r="C94" s="58"/>
      <c r="D94" s="60">
        <v>24801</v>
      </c>
      <c r="E94" s="61" t="s">
        <v>260</v>
      </c>
      <c r="F94" s="163">
        <v>669768</v>
      </c>
      <c r="G94" s="163">
        <v>0</v>
      </c>
      <c r="H94" s="163">
        <f t="shared" si="32"/>
        <v>669768</v>
      </c>
      <c r="I94" s="163">
        <v>198594.4</v>
      </c>
      <c r="J94" s="163">
        <v>198594.4</v>
      </c>
      <c r="K94" s="264">
        <f t="shared" si="33"/>
        <v>471173.6</v>
      </c>
    </row>
    <row r="95" spans="1:11" x14ac:dyDescent="0.25">
      <c r="A95" s="57"/>
      <c r="B95" s="58"/>
      <c r="C95" s="86">
        <v>24900</v>
      </c>
      <c r="D95" s="156" t="s">
        <v>261</v>
      </c>
      <c r="E95" s="157"/>
      <c r="F95" s="122">
        <f>SUM(F96)</f>
        <v>1000576</v>
      </c>
      <c r="G95" s="122">
        <f t="shared" ref="G95:J95" si="49">SUM(G96)</f>
        <v>0</v>
      </c>
      <c r="H95" s="122">
        <f t="shared" si="49"/>
        <v>1000576</v>
      </c>
      <c r="I95" s="122">
        <f t="shared" si="49"/>
        <v>390911.87</v>
      </c>
      <c r="J95" s="122">
        <f t="shared" si="49"/>
        <v>390911.87</v>
      </c>
      <c r="K95" s="246">
        <f t="shared" si="33"/>
        <v>609664.13</v>
      </c>
    </row>
    <row r="96" spans="1:11" ht="30" x14ac:dyDescent="0.25">
      <c r="A96" s="57"/>
      <c r="B96" s="59"/>
      <c r="C96" s="58"/>
      <c r="D96" s="60">
        <v>24901</v>
      </c>
      <c r="E96" s="61" t="s">
        <v>261</v>
      </c>
      <c r="F96" s="163">
        <v>1000576</v>
      </c>
      <c r="G96" s="163">
        <v>0</v>
      </c>
      <c r="H96" s="163">
        <f t="shared" si="32"/>
        <v>1000576</v>
      </c>
      <c r="I96" s="163">
        <v>390911.87</v>
      </c>
      <c r="J96" s="163">
        <v>390911.87</v>
      </c>
      <c r="K96" s="264">
        <f t="shared" si="33"/>
        <v>609664.13</v>
      </c>
    </row>
    <row r="97" spans="1:11" x14ac:dyDescent="0.25">
      <c r="A97" s="57"/>
      <c r="B97" s="158">
        <v>25000</v>
      </c>
      <c r="C97" s="159" t="s">
        <v>262</v>
      </c>
      <c r="D97" s="160"/>
      <c r="E97" s="161"/>
      <c r="F97" s="121">
        <f>SUM(F98,F100,F102)</f>
        <v>2113150</v>
      </c>
      <c r="G97" s="121">
        <f t="shared" ref="G97:K97" si="50">SUM(G98,G100,G102)</f>
        <v>0</v>
      </c>
      <c r="H97" s="121">
        <f t="shared" si="50"/>
        <v>2113150</v>
      </c>
      <c r="I97" s="121">
        <f t="shared" si="50"/>
        <v>814657.35000000009</v>
      </c>
      <c r="J97" s="121">
        <f t="shared" si="50"/>
        <v>814657.35000000009</v>
      </c>
      <c r="K97" s="121">
        <f t="shared" si="50"/>
        <v>1298492.6499999999</v>
      </c>
    </row>
    <row r="98" spans="1:11" x14ac:dyDescent="0.25">
      <c r="A98" s="57"/>
      <c r="B98" s="58"/>
      <c r="C98" s="86">
        <v>25300</v>
      </c>
      <c r="D98" s="156" t="s">
        <v>263</v>
      </c>
      <c r="E98" s="157"/>
      <c r="F98" s="122">
        <f>SUM(F99)</f>
        <v>193605</v>
      </c>
      <c r="G98" s="122">
        <f t="shared" ref="G98:J98" si="51">SUM(G99)</f>
        <v>0</v>
      </c>
      <c r="H98" s="122">
        <f t="shared" si="51"/>
        <v>193605</v>
      </c>
      <c r="I98" s="122">
        <f t="shared" si="51"/>
        <v>163495.79999999999</v>
      </c>
      <c r="J98" s="122">
        <f t="shared" si="51"/>
        <v>163495.79999999999</v>
      </c>
      <c r="K98" s="246">
        <f t="shared" si="33"/>
        <v>30109.200000000012</v>
      </c>
    </row>
    <row r="99" spans="1:11" x14ac:dyDescent="0.25">
      <c r="A99" s="57"/>
      <c r="B99" s="59"/>
      <c r="C99" s="58"/>
      <c r="D99" s="60">
        <v>25301</v>
      </c>
      <c r="E99" s="61" t="s">
        <v>263</v>
      </c>
      <c r="F99" s="163">
        <v>193605</v>
      </c>
      <c r="G99" s="163">
        <v>0</v>
      </c>
      <c r="H99" s="163">
        <f t="shared" si="32"/>
        <v>193605</v>
      </c>
      <c r="I99" s="163">
        <v>163495.79999999999</v>
      </c>
      <c r="J99" s="163">
        <v>163495.79999999999</v>
      </c>
      <c r="K99" s="264">
        <f t="shared" si="33"/>
        <v>30109.200000000012</v>
      </c>
    </row>
    <row r="100" spans="1:11" x14ac:dyDescent="0.25">
      <c r="A100" s="57"/>
      <c r="B100" s="58"/>
      <c r="C100" s="86">
        <v>25400</v>
      </c>
      <c r="D100" s="156" t="s">
        <v>264</v>
      </c>
      <c r="E100" s="157"/>
      <c r="F100" s="122">
        <f>SUM(F101)</f>
        <v>1897057</v>
      </c>
      <c r="G100" s="122">
        <f t="shared" ref="G100:J100" si="52">SUM(G101)</f>
        <v>0</v>
      </c>
      <c r="H100" s="122">
        <f t="shared" si="52"/>
        <v>1897057</v>
      </c>
      <c r="I100" s="122">
        <f t="shared" si="52"/>
        <v>630304.26</v>
      </c>
      <c r="J100" s="122">
        <f t="shared" si="52"/>
        <v>630304.26</v>
      </c>
      <c r="K100" s="246">
        <f t="shared" si="33"/>
        <v>1266752.74</v>
      </c>
    </row>
    <row r="101" spans="1:11" ht="30" x14ac:dyDescent="0.25">
      <c r="A101" s="57"/>
      <c r="B101" s="59"/>
      <c r="C101" s="58"/>
      <c r="D101" s="60">
        <v>25401</v>
      </c>
      <c r="E101" s="61" t="s">
        <v>264</v>
      </c>
      <c r="F101" s="163">
        <v>1897057</v>
      </c>
      <c r="G101" s="163">
        <v>0</v>
      </c>
      <c r="H101" s="163">
        <f t="shared" si="32"/>
        <v>1897057</v>
      </c>
      <c r="I101" s="163">
        <v>630304.26</v>
      </c>
      <c r="J101" s="163">
        <v>630304.26</v>
      </c>
      <c r="K101" s="264">
        <f t="shared" si="33"/>
        <v>1266752.74</v>
      </c>
    </row>
    <row r="102" spans="1:11" x14ac:dyDescent="0.25">
      <c r="A102" s="57"/>
      <c r="B102" s="58"/>
      <c r="C102" s="86">
        <v>25500</v>
      </c>
      <c r="D102" s="156" t="s">
        <v>265</v>
      </c>
      <c r="E102" s="157"/>
      <c r="F102" s="122">
        <f>SUM(F103)</f>
        <v>22488</v>
      </c>
      <c r="G102" s="122">
        <f t="shared" ref="G102:J102" si="53">SUM(G103)</f>
        <v>0</v>
      </c>
      <c r="H102" s="122">
        <f t="shared" si="53"/>
        <v>22488</v>
      </c>
      <c r="I102" s="122">
        <f t="shared" si="53"/>
        <v>20857.29</v>
      </c>
      <c r="J102" s="122">
        <f t="shared" si="53"/>
        <v>20857.29</v>
      </c>
      <c r="K102" s="246">
        <f t="shared" si="33"/>
        <v>1630.7099999999991</v>
      </c>
    </row>
    <row r="103" spans="1:11" ht="30" x14ac:dyDescent="0.25">
      <c r="A103" s="57"/>
      <c r="B103" s="59"/>
      <c r="C103" s="58"/>
      <c r="D103" s="60">
        <v>25501</v>
      </c>
      <c r="E103" s="61" t="s">
        <v>265</v>
      </c>
      <c r="F103" s="163">
        <v>22488</v>
      </c>
      <c r="G103" s="163">
        <v>0</v>
      </c>
      <c r="H103" s="163">
        <f t="shared" si="32"/>
        <v>22488</v>
      </c>
      <c r="I103" s="163">
        <v>20857.29</v>
      </c>
      <c r="J103" s="163">
        <v>20857.29</v>
      </c>
      <c r="K103" s="264">
        <f t="shared" si="33"/>
        <v>1630.7099999999991</v>
      </c>
    </row>
    <row r="104" spans="1:11" x14ac:dyDescent="0.25">
      <c r="A104" s="57"/>
      <c r="B104" s="158">
        <v>26000</v>
      </c>
      <c r="C104" s="159" t="s">
        <v>266</v>
      </c>
      <c r="D104" s="160"/>
      <c r="E104" s="161"/>
      <c r="F104" s="121">
        <f>SUM(F105)</f>
        <v>10853055.92</v>
      </c>
      <c r="G104" s="121">
        <f t="shared" ref="G104:J104" si="54">SUM(G105)</f>
        <v>0</v>
      </c>
      <c r="H104" s="121">
        <f t="shared" si="54"/>
        <v>10853055.92</v>
      </c>
      <c r="I104" s="121">
        <f t="shared" si="54"/>
        <v>4545563.79</v>
      </c>
      <c r="J104" s="121">
        <f t="shared" si="54"/>
        <v>4391955.66</v>
      </c>
      <c r="K104" s="245">
        <f t="shared" si="33"/>
        <v>6307492.1299999999</v>
      </c>
    </row>
    <row r="105" spans="1:11" x14ac:dyDescent="0.25">
      <c r="A105" s="57"/>
      <c r="B105" s="58"/>
      <c r="C105" s="86">
        <v>26100</v>
      </c>
      <c r="D105" s="156" t="s">
        <v>266</v>
      </c>
      <c r="E105" s="157"/>
      <c r="F105" s="122">
        <f>SUM(F106:F107)</f>
        <v>10853055.92</v>
      </c>
      <c r="G105" s="122">
        <f t="shared" ref="G105:J105" si="55">SUM(G106:G107)</f>
        <v>0</v>
      </c>
      <c r="H105" s="122">
        <f t="shared" si="55"/>
        <v>10853055.92</v>
      </c>
      <c r="I105" s="122">
        <f t="shared" si="55"/>
        <v>4545563.79</v>
      </c>
      <c r="J105" s="122">
        <f t="shared" si="55"/>
        <v>4391955.66</v>
      </c>
      <c r="K105" s="246">
        <f t="shared" si="33"/>
        <v>6307492.1299999999</v>
      </c>
    </row>
    <row r="106" spans="1:11" x14ac:dyDescent="0.25">
      <c r="A106" s="57"/>
      <c r="B106" s="59"/>
      <c r="C106" s="58"/>
      <c r="D106" s="60">
        <v>26101</v>
      </c>
      <c r="E106" s="61" t="s">
        <v>267</v>
      </c>
      <c r="F106" s="163">
        <v>10799505.92</v>
      </c>
      <c r="G106" s="163">
        <v>0</v>
      </c>
      <c r="H106" s="163">
        <f t="shared" si="32"/>
        <v>10799505.92</v>
      </c>
      <c r="I106" s="163">
        <v>4544630.79</v>
      </c>
      <c r="J106" s="163">
        <v>4391022.66</v>
      </c>
      <c r="K106" s="264">
        <f t="shared" si="33"/>
        <v>6254875.1299999999</v>
      </c>
    </row>
    <row r="107" spans="1:11" x14ac:dyDescent="0.25">
      <c r="A107" s="57"/>
      <c r="B107" s="59"/>
      <c r="C107" s="58"/>
      <c r="D107" s="60">
        <v>26102</v>
      </c>
      <c r="E107" s="61" t="s">
        <v>268</v>
      </c>
      <c r="F107" s="163">
        <v>53550</v>
      </c>
      <c r="G107" s="163">
        <v>0</v>
      </c>
      <c r="H107" s="163">
        <f t="shared" si="32"/>
        <v>53550</v>
      </c>
      <c r="I107" s="163">
        <v>933</v>
      </c>
      <c r="J107" s="163">
        <v>933</v>
      </c>
      <c r="K107" s="264">
        <f t="shared" si="33"/>
        <v>52617</v>
      </c>
    </row>
    <row r="108" spans="1:11" x14ac:dyDescent="0.25">
      <c r="A108" s="57"/>
      <c r="B108" s="158">
        <v>27000</v>
      </c>
      <c r="C108" s="159" t="s">
        <v>269</v>
      </c>
      <c r="D108" s="160"/>
      <c r="E108" s="161"/>
      <c r="F108" s="121">
        <f>SUM(F109,F111,F113)</f>
        <v>657242</v>
      </c>
      <c r="G108" s="121">
        <f>SUM(G109,G111,G113)</f>
        <v>0</v>
      </c>
      <c r="H108" s="121">
        <f>SUM(H109,H111,H113)</f>
        <v>657242</v>
      </c>
      <c r="I108" s="121">
        <f>SUM(I109,I111,I113)</f>
        <v>26017.200000000001</v>
      </c>
      <c r="J108" s="121">
        <f>SUM(J109,J111,J113)</f>
        <v>26017.200000000001</v>
      </c>
      <c r="K108" s="245">
        <f t="shared" si="33"/>
        <v>631224.80000000005</v>
      </c>
    </row>
    <row r="109" spans="1:11" x14ac:dyDescent="0.25">
      <c r="A109" s="57"/>
      <c r="B109" s="58"/>
      <c r="C109" s="86">
        <v>27100</v>
      </c>
      <c r="D109" s="156" t="s">
        <v>270</v>
      </c>
      <c r="E109" s="157"/>
      <c r="F109" s="122">
        <f>SUM(F110:F110)</f>
        <v>454650</v>
      </c>
      <c r="G109" s="122">
        <f>SUM(G110:G110)</f>
        <v>0</v>
      </c>
      <c r="H109" s="122">
        <f>SUM(H110:H110)</f>
        <v>454650</v>
      </c>
      <c r="I109" s="122">
        <f>SUM(I110:I110)</f>
        <v>0</v>
      </c>
      <c r="J109" s="122">
        <f>SUM(J110:J110)</f>
        <v>0</v>
      </c>
      <c r="K109" s="246">
        <f t="shared" si="33"/>
        <v>454650</v>
      </c>
    </row>
    <row r="110" spans="1:11" x14ac:dyDescent="0.25">
      <c r="A110" s="57"/>
      <c r="B110" s="59"/>
      <c r="C110" s="58"/>
      <c r="D110" s="60">
        <v>27101</v>
      </c>
      <c r="E110" s="61" t="s">
        <v>270</v>
      </c>
      <c r="F110" s="163">
        <v>454650</v>
      </c>
      <c r="G110" s="163">
        <v>0</v>
      </c>
      <c r="H110" s="163">
        <f t="shared" si="32"/>
        <v>454650</v>
      </c>
      <c r="I110" s="163">
        <v>0</v>
      </c>
      <c r="J110" s="163">
        <v>0</v>
      </c>
      <c r="K110" s="264">
        <f t="shared" si="33"/>
        <v>454650</v>
      </c>
    </row>
    <row r="111" spans="1:11" x14ac:dyDescent="0.25">
      <c r="A111" s="57"/>
      <c r="B111" s="59"/>
      <c r="C111" s="86">
        <v>27200</v>
      </c>
      <c r="D111" s="156" t="s">
        <v>457</v>
      </c>
      <c r="E111" s="157"/>
      <c r="F111" s="122">
        <f>SUM(F112)</f>
        <v>2592</v>
      </c>
      <c r="G111" s="122">
        <f t="shared" ref="G111:J111" si="56">SUM(G112)</f>
        <v>0</v>
      </c>
      <c r="H111" s="122">
        <f t="shared" si="56"/>
        <v>2592</v>
      </c>
      <c r="I111" s="122">
        <f t="shared" si="56"/>
        <v>0</v>
      </c>
      <c r="J111" s="122">
        <f t="shared" si="56"/>
        <v>0</v>
      </c>
      <c r="K111" s="246">
        <f t="shared" si="33"/>
        <v>2592</v>
      </c>
    </row>
    <row r="112" spans="1:11" x14ac:dyDescent="0.25">
      <c r="A112" s="57"/>
      <c r="B112" s="59"/>
      <c r="C112" s="62"/>
      <c r="D112" s="65">
        <v>27201</v>
      </c>
      <c r="E112" s="66" t="s">
        <v>458</v>
      </c>
      <c r="F112" s="163">
        <v>2592</v>
      </c>
      <c r="G112" s="163">
        <v>0</v>
      </c>
      <c r="H112" s="163">
        <f t="shared" si="32"/>
        <v>2592</v>
      </c>
      <c r="I112" s="163">
        <v>0</v>
      </c>
      <c r="J112" s="163">
        <v>0</v>
      </c>
      <c r="K112" s="264">
        <f t="shared" si="33"/>
        <v>2592</v>
      </c>
    </row>
    <row r="113" spans="1:11" x14ac:dyDescent="0.25">
      <c r="A113" s="57"/>
      <c r="B113" s="58"/>
      <c r="C113" s="86">
        <v>27300</v>
      </c>
      <c r="D113" s="156" t="s">
        <v>271</v>
      </c>
      <c r="E113" s="157"/>
      <c r="F113" s="122">
        <f>SUM(F114)</f>
        <v>200000</v>
      </c>
      <c r="G113" s="122">
        <f t="shared" ref="G113:J113" si="57">SUM(G114)</f>
        <v>0</v>
      </c>
      <c r="H113" s="122">
        <f t="shared" si="57"/>
        <v>200000</v>
      </c>
      <c r="I113" s="122">
        <f t="shared" si="57"/>
        <v>26017.200000000001</v>
      </c>
      <c r="J113" s="122">
        <f t="shared" si="57"/>
        <v>26017.200000000001</v>
      </c>
      <c r="K113" s="246">
        <f t="shared" si="33"/>
        <v>173982.8</v>
      </c>
    </row>
    <row r="114" spans="1:11" x14ac:dyDescent="0.25">
      <c r="A114" s="57"/>
      <c r="B114" s="59"/>
      <c r="C114" s="58"/>
      <c r="D114" s="60">
        <v>27301</v>
      </c>
      <c r="E114" s="61" t="s">
        <v>271</v>
      </c>
      <c r="F114" s="163">
        <v>200000</v>
      </c>
      <c r="G114" s="163">
        <v>0</v>
      </c>
      <c r="H114" s="163">
        <f t="shared" si="32"/>
        <v>200000</v>
      </c>
      <c r="I114" s="163">
        <v>26017.200000000001</v>
      </c>
      <c r="J114" s="163">
        <v>26017.200000000001</v>
      </c>
      <c r="K114" s="264">
        <f t="shared" si="33"/>
        <v>173982.8</v>
      </c>
    </row>
    <row r="115" spans="1:11" x14ac:dyDescent="0.25">
      <c r="A115" s="57"/>
      <c r="B115" s="158">
        <v>29000</v>
      </c>
      <c r="C115" s="159" t="s">
        <v>272</v>
      </c>
      <c r="D115" s="160"/>
      <c r="E115" s="161"/>
      <c r="F115" s="121">
        <f>SUM(F116,F118,F120,F123,F125,F127)</f>
        <v>4876887.41</v>
      </c>
      <c r="G115" s="121">
        <f t="shared" ref="G115:J115" si="58">SUM(G116,G118,G120,G123,G125,G127)</f>
        <v>0</v>
      </c>
      <c r="H115" s="121">
        <f t="shared" si="58"/>
        <v>4876887.41</v>
      </c>
      <c r="I115" s="121">
        <f t="shared" si="58"/>
        <v>1552223.32</v>
      </c>
      <c r="J115" s="121">
        <f t="shared" si="58"/>
        <v>1434795.85</v>
      </c>
      <c r="K115" s="245">
        <f t="shared" si="33"/>
        <v>3324664.09</v>
      </c>
    </row>
    <row r="116" spans="1:11" x14ac:dyDescent="0.25">
      <c r="A116" s="57"/>
      <c r="B116" s="58"/>
      <c r="C116" s="86">
        <v>29100</v>
      </c>
      <c r="D116" s="156" t="s">
        <v>273</v>
      </c>
      <c r="E116" s="157"/>
      <c r="F116" s="122">
        <f>SUM(F117)</f>
        <v>291688</v>
      </c>
      <c r="G116" s="122">
        <f t="shared" ref="G116:J116" si="59">SUM(G117)</f>
        <v>0</v>
      </c>
      <c r="H116" s="122">
        <f t="shared" si="59"/>
        <v>291688</v>
      </c>
      <c r="I116" s="122">
        <f t="shared" si="59"/>
        <v>122612.11</v>
      </c>
      <c r="J116" s="122">
        <f t="shared" si="59"/>
        <v>122612.11</v>
      </c>
      <c r="K116" s="246">
        <f t="shared" si="33"/>
        <v>169075.89</v>
      </c>
    </row>
    <row r="117" spans="1:11" x14ac:dyDescent="0.25">
      <c r="A117" s="57"/>
      <c r="B117" s="59"/>
      <c r="C117" s="58"/>
      <c r="D117" s="60">
        <v>29101</v>
      </c>
      <c r="E117" s="61" t="s">
        <v>274</v>
      </c>
      <c r="F117" s="163">
        <v>291688</v>
      </c>
      <c r="G117" s="163">
        <v>0</v>
      </c>
      <c r="H117" s="163">
        <f t="shared" si="32"/>
        <v>291688</v>
      </c>
      <c r="I117" s="163">
        <v>122612.11</v>
      </c>
      <c r="J117" s="163">
        <v>122612.11</v>
      </c>
      <c r="K117" s="264">
        <f t="shared" si="33"/>
        <v>169075.89</v>
      </c>
    </row>
    <row r="118" spans="1:11" x14ac:dyDescent="0.25">
      <c r="A118" s="57"/>
      <c r="B118" s="58"/>
      <c r="C118" s="86">
        <v>29200</v>
      </c>
      <c r="D118" s="156" t="s">
        <v>275</v>
      </c>
      <c r="E118" s="157"/>
      <c r="F118" s="122">
        <f>SUM(F119)</f>
        <v>335843</v>
      </c>
      <c r="G118" s="122">
        <f t="shared" ref="G118:J118" si="60">SUM(G119)</f>
        <v>0</v>
      </c>
      <c r="H118" s="122">
        <f t="shared" si="60"/>
        <v>335843</v>
      </c>
      <c r="I118" s="122">
        <f t="shared" si="60"/>
        <v>33228.800000000003</v>
      </c>
      <c r="J118" s="122">
        <f t="shared" si="60"/>
        <v>32244.28</v>
      </c>
      <c r="K118" s="246">
        <f t="shared" si="33"/>
        <v>302614.2</v>
      </c>
    </row>
    <row r="119" spans="1:11" ht="30" x14ac:dyDescent="0.25">
      <c r="A119" s="57"/>
      <c r="B119" s="59"/>
      <c r="C119" s="58"/>
      <c r="D119" s="60">
        <v>29201</v>
      </c>
      <c r="E119" s="61" t="s">
        <v>275</v>
      </c>
      <c r="F119" s="163">
        <v>335843</v>
      </c>
      <c r="G119" s="163">
        <v>0</v>
      </c>
      <c r="H119" s="163">
        <f t="shared" si="32"/>
        <v>335843</v>
      </c>
      <c r="I119" s="163">
        <v>33228.800000000003</v>
      </c>
      <c r="J119" s="163">
        <v>32244.28</v>
      </c>
      <c r="K119" s="264">
        <f t="shared" si="33"/>
        <v>302614.2</v>
      </c>
    </row>
    <row r="120" spans="1:11" x14ac:dyDescent="0.25">
      <c r="A120" s="57"/>
      <c r="B120" s="58"/>
      <c r="C120" s="86">
        <v>29300</v>
      </c>
      <c r="D120" s="156" t="s">
        <v>276</v>
      </c>
      <c r="E120" s="157"/>
      <c r="F120" s="122">
        <f>SUM(F121:F122)</f>
        <v>232875</v>
      </c>
      <c r="G120" s="122">
        <f t="shared" ref="G120:J120" si="61">SUM(G121:G122)</f>
        <v>0</v>
      </c>
      <c r="H120" s="122">
        <f t="shared" si="61"/>
        <v>232875</v>
      </c>
      <c r="I120" s="122">
        <f t="shared" si="61"/>
        <v>35142.619999999995</v>
      </c>
      <c r="J120" s="122">
        <f t="shared" si="61"/>
        <v>35142.619999999995</v>
      </c>
      <c r="K120" s="246">
        <f t="shared" si="33"/>
        <v>197732.38</v>
      </c>
    </row>
    <row r="121" spans="1:11" ht="30" x14ac:dyDescent="0.25">
      <c r="A121" s="57"/>
      <c r="B121" s="59"/>
      <c r="C121" s="58"/>
      <c r="D121" s="60">
        <v>29301</v>
      </c>
      <c r="E121" s="61" t="s">
        <v>277</v>
      </c>
      <c r="F121" s="163">
        <v>158432</v>
      </c>
      <c r="G121" s="163">
        <v>0</v>
      </c>
      <c r="H121" s="163">
        <f t="shared" si="32"/>
        <v>158432</v>
      </c>
      <c r="I121" s="163">
        <v>21125.98</v>
      </c>
      <c r="J121" s="163">
        <v>21125.98</v>
      </c>
      <c r="K121" s="264">
        <f t="shared" si="33"/>
        <v>137306.01999999999</v>
      </c>
    </row>
    <row r="122" spans="1:11" ht="30" x14ac:dyDescent="0.25">
      <c r="A122" s="57"/>
      <c r="B122" s="59"/>
      <c r="C122" s="58"/>
      <c r="D122" s="60">
        <v>29302</v>
      </c>
      <c r="E122" s="61" t="s">
        <v>278</v>
      </c>
      <c r="F122" s="163">
        <v>74443</v>
      </c>
      <c r="G122" s="163">
        <v>0</v>
      </c>
      <c r="H122" s="163">
        <f t="shared" si="32"/>
        <v>74443</v>
      </c>
      <c r="I122" s="163">
        <v>14016.64</v>
      </c>
      <c r="J122" s="163">
        <v>14016.64</v>
      </c>
      <c r="K122" s="264">
        <f t="shared" si="33"/>
        <v>60426.36</v>
      </c>
    </row>
    <row r="123" spans="1:11" x14ac:dyDescent="0.25">
      <c r="A123" s="57"/>
      <c r="B123" s="58"/>
      <c r="C123" s="86">
        <v>29400</v>
      </c>
      <c r="D123" s="156" t="s">
        <v>279</v>
      </c>
      <c r="E123" s="157"/>
      <c r="F123" s="122">
        <f>SUM(F124)</f>
        <v>1660010.41</v>
      </c>
      <c r="G123" s="122">
        <f t="shared" ref="G123:J123" si="62">SUM(G124)</f>
        <v>0</v>
      </c>
      <c r="H123" s="122">
        <f t="shared" si="62"/>
        <v>1660010.41</v>
      </c>
      <c r="I123" s="122">
        <f t="shared" si="62"/>
        <v>735894.35</v>
      </c>
      <c r="J123" s="122">
        <f t="shared" si="62"/>
        <v>681969.36</v>
      </c>
      <c r="K123" s="246">
        <f t="shared" si="33"/>
        <v>924116.05999999994</v>
      </c>
    </row>
    <row r="124" spans="1:11" ht="45" x14ac:dyDescent="0.25">
      <c r="A124" s="57"/>
      <c r="B124" s="59"/>
      <c r="C124" s="58"/>
      <c r="D124" s="60">
        <v>29401</v>
      </c>
      <c r="E124" s="61" t="s">
        <v>279</v>
      </c>
      <c r="F124" s="163">
        <v>1660010.41</v>
      </c>
      <c r="G124" s="163">
        <v>0</v>
      </c>
      <c r="H124" s="163">
        <f t="shared" si="32"/>
        <v>1660010.41</v>
      </c>
      <c r="I124" s="163">
        <v>735894.35</v>
      </c>
      <c r="J124" s="163">
        <v>681969.36</v>
      </c>
      <c r="K124" s="264">
        <f t="shared" si="33"/>
        <v>924116.05999999994</v>
      </c>
    </row>
    <row r="125" spans="1:11" x14ac:dyDescent="0.25">
      <c r="A125" s="57"/>
      <c r="B125" s="58"/>
      <c r="C125" s="86">
        <v>29600</v>
      </c>
      <c r="D125" s="156" t="s">
        <v>280</v>
      </c>
      <c r="E125" s="157"/>
      <c r="F125" s="122">
        <f>SUM(F126)</f>
        <v>1016900</v>
      </c>
      <c r="G125" s="122">
        <f t="shared" ref="G125:J125" si="63">SUM(G126)</f>
        <v>0</v>
      </c>
      <c r="H125" s="122">
        <f t="shared" si="63"/>
        <v>1016900</v>
      </c>
      <c r="I125" s="122">
        <f t="shared" si="63"/>
        <v>421475.63</v>
      </c>
      <c r="J125" s="122">
        <f t="shared" si="63"/>
        <v>393346.67</v>
      </c>
      <c r="K125" s="246">
        <f t="shared" ref="K125:K178" si="64">H125-I125</f>
        <v>595424.37</v>
      </c>
    </row>
    <row r="126" spans="1:11" ht="30" x14ac:dyDescent="0.25">
      <c r="A126" s="57"/>
      <c r="B126" s="59"/>
      <c r="C126" s="58"/>
      <c r="D126" s="60">
        <v>29601</v>
      </c>
      <c r="E126" s="61" t="s">
        <v>280</v>
      </c>
      <c r="F126" s="163">
        <v>1016900</v>
      </c>
      <c r="G126" s="163">
        <v>0</v>
      </c>
      <c r="H126" s="163">
        <f t="shared" ref="H126:H178" si="65">F126+G126</f>
        <v>1016900</v>
      </c>
      <c r="I126" s="163">
        <v>421475.63</v>
      </c>
      <c r="J126" s="163">
        <v>393346.67</v>
      </c>
      <c r="K126" s="264">
        <f t="shared" si="64"/>
        <v>595424.37</v>
      </c>
    </row>
    <row r="127" spans="1:11" x14ac:dyDescent="0.25">
      <c r="A127" s="57"/>
      <c r="B127" s="58"/>
      <c r="C127" s="86">
        <v>29800</v>
      </c>
      <c r="D127" s="156" t="s">
        <v>281</v>
      </c>
      <c r="E127" s="157"/>
      <c r="F127" s="122">
        <f>SUM(F128:F129)</f>
        <v>1339571</v>
      </c>
      <c r="G127" s="122">
        <f t="shared" ref="G127:J127" si="66">SUM(G128:G129)</f>
        <v>0</v>
      </c>
      <c r="H127" s="122">
        <f t="shared" si="66"/>
        <v>1339571</v>
      </c>
      <c r="I127" s="122">
        <f t="shared" si="66"/>
        <v>203869.81</v>
      </c>
      <c r="J127" s="122">
        <f t="shared" si="66"/>
        <v>169480.81</v>
      </c>
      <c r="K127" s="246">
        <f t="shared" si="64"/>
        <v>1135701.19</v>
      </c>
    </row>
    <row r="128" spans="1:11" ht="45" x14ac:dyDescent="0.25">
      <c r="A128" s="57"/>
      <c r="B128" s="59"/>
      <c r="C128" s="58"/>
      <c r="D128" s="60">
        <v>29804</v>
      </c>
      <c r="E128" s="61" t="s">
        <v>282</v>
      </c>
      <c r="F128" s="163">
        <v>1272331</v>
      </c>
      <c r="G128" s="163">
        <v>0</v>
      </c>
      <c r="H128" s="163">
        <f t="shared" si="65"/>
        <v>1272331</v>
      </c>
      <c r="I128" s="163">
        <v>165263.41</v>
      </c>
      <c r="J128" s="163">
        <v>165263.41</v>
      </c>
      <c r="K128" s="264">
        <f t="shared" si="64"/>
        <v>1107067.5900000001</v>
      </c>
    </row>
    <row r="129" spans="1:11" ht="45" x14ac:dyDescent="0.25">
      <c r="A129" s="57"/>
      <c r="B129" s="59"/>
      <c r="C129" s="58"/>
      <c r="D129" s="60">
        <v>29805</v>
      </c>
      <c r="E129" s="61" t="s">
        <v>447</v>
      </c>
      <c r="F129" s="163">
        <v>67240</v>
      </c>
      <c r="G129" s="163">
        <v>0</v>
      </c>
      <c r="H129" s="163">
        <f t="shared" si="65"/>
        <v>67240</v>
      </c>
      <c r="I129" s="163">
        <v>38606.400000000001</v>
      </c>
      <c r="J129" s="163">
        <v>4217.3999999999996</v>
      </c>
      <c r="K129" s="264">
        <f t="shared" si="64"/>
        <v>28633.599999999999</v>
      </c>
    </row>
    <row r="130" spans="1:11" x14ac:dyDescent="0.25">
      <c r="A130" s="57"/>
      <c r="B130" s="59"/>
      <c r="C130" s="58"/>
      <c r="D130" s="60"/>
      <c r="E130" s="61"/>
      <c r="F130" s="163"/>
      <c r="G130" s="163"/>
      <c r="H130" s="163"/>
      <c r="I130" s="163"/>
      <c r="J130" s="163"/>
      <c r="K130" s="264"/>
    </row>
    <row r="131" spans="1:11" x14ac:dyDescent="0.25">
      <c r="A131" s="49">
        <v>30000</v>
      </c>
      <c r="B131" s="50" t="s">
        <v>283</v>
      </c>
      <c r="C131" s="51"/>
      <c r="D131" s="51"/>
      <c r="E131" s="52"/>
      <c r="F131" s="163">
        <f>SUM(F132,F147,F156,F169,F176,F197,F209)</f>
        <v>148934721.48000002</v>
      </c>
      <c r="G131" s="163">
        <f t="shared" ref="G131:K131" si="67">SUM(G132,G147,G156,G169,G176,G197,G209)</f>
        <v>0</v>
      </c>
      <c r="H131" s="163">
        <f t="shared" si="67"/>
        <v>148934721.48000002</v>
      </c>
      <c r="I131" s="163">
        <f t="shared" si="67"/>
        <v>57313754.490000002</v>
      </c>
      <c r="J131" s="163">
        <f t="shared" si="67"/>
        <v>50495617.339999996</v>
      </c>
      <c r="K131" s="163">
        <f t="shared" si="67"/>
        <v>91620966.989999995</v>
      </c>
    </row>
    <row r="132" spans="1:11" x14ac:dyDescent="0.25">
      <c r="A132" s="57"/>
      <c r="B132" s="158">
        <v>31000</v>
      </c>
      <c r="C132" s="159" t="s">
        <v>284</v>
      </c>
      <c r="D132" s="160"/>
      <c r="E132" s="161"/>
      <c r="F132" s="121">
        <f>SUM(F133,F135,F137,F139,F141,F143,F145)</f>
        <v>23215384.890000001</v>
      </c>
      <c r="G132" s="121">
        <f t="shared" ref="G132:K132" si="68">SUM(G133,G135,G137,G139,G141,G143,G145)</f>
        <v>0</v>
      </c>
      <c r="H132" s="121">
        <f t="shared" si="68"/>
        <v>23215384.890000001</v>
      </c>
      <c r="I132" s="121">
        <f t="shared" si="68"/>
        <v>8211058.5500000007</v>
      </c>
      <c r="J132" s="121">
        <f t="shared" si="68"/>
        <v>7875460.9100000001</v>
      </c>
      <c r="K132" s="121">
        <f t="shared" si="68"/>
        <v>15004326.339999998</v>
      </c>
    </row>
    <row r="133" spans="1:11" x14ac:dyDescent="0.25">
      <c r="A133" s="57"/>
      <c r="B133" s="58"/>
      <c r="C133" s="86">
        <v>31100</v>
      </c>
      <c r="D133" s="156" t="s">
        <v>285</v>
      </c>
      <c r="E133" s="157"/>
      <c r="F133" s="122">
        <f>SUM(F134)</f>
        <v>13964209</v>
      </c>
      <c r="G133" s="122">
        <f t="shared" ref="G133:J133" si="69">SUM(G134)</f>
        <v>0</v>
      </c>
      <c r="H133" s="122">
        <f t="shared" si="69"/>
        <v>13964209</v>
      </c>
      <c r="I133" s="122">
        <f t="shared" si="69"/>
        <v>4176480.25</v>
      </c>
      <c r="J133" s="122">
        <f t="shared" si="69"/>
        <v>4176480.25</v>
      </c>
      <c r="K133" s="246">
        <f t="shared" si="64"/>
        <v>9787728.75</v>
      </c>
    </row>
    <row r="134" spans="1:11" x14ac:dyDescent="0.25">
      <c r="A134" s="57"/>
      <c r="B134" s="59"/>
      <c r="C134" s="58"/>
      <c r="D134" s="60">
        <v>31101</v>
      </c>
      <c r="E134" s="61" t="s">
        <v>286</v>
      </c>
      <c r="F134" s="163">
        <v>13964209</v>
      </c>
      <c r="G134" s="163">
        <v>0</v>
      </c>
      <c r="H134" s="163">
        <f t="shared" si="65"/>
        <v>13964209</v>
      </c>
      <c r="I134" s="163">
        <v>4176480.25</v>
      </c>
      <c r="J134" s="163">
        <v>4176480.25</v>
      </c>
      <c r="K134" s="264">
        <f t="shared" si="64"/>
        <v>9787728.75</v>
      </c>
    </row>
    <row r="135" spans="1:11" x14ac:dyDescent="0.25">
      <c r="A135" s="57"/>
      <c r="B135" s="58"/>
      <c r="C135" s="86">
        <v>31200</v>
      </c>
      <c r="D135" s="156" t="s">
        <v>461</v>
      </c>
      <c r="E135" s="157"/>
      <c r="F135" s="122">
        <f>SUM(F136)</f>
        <v>10000</v>
      </c>
      <c r="G135" s="122">
        <f t="shared" ref="G135:J135" si="70">SUM(G136)</f>
        <v>0</v>
      </c>
      <c r="H135" s="122">
        <f t="shared" si="70"/>
        <v>10000</v>
      </c>
      <c r="I135" s="122">
        <f t="shared" si="70"/>
        <v>1734.46</v>
      </c>
      <c r="J135" s="122">
        <f t="shared" si="70"/>
        <v>1734.46</v>
      </c>
      <c r="K135" s="246">
        <f t="shared" si="64"/>
        <v>8265.5400000000009</v>
      </c>
    </row>
    <row r="136" spans="1:11" x14ac:dyDescent="0.25">
      <c r="A136" s="57"/>
      <c r="B136" s="59"/>
      <c r="C136" s="58"/>
      <c r="D136" s="67">
        <v>31201</v>
      </c>
      <c r="E136" s="66" t="s">
        <v>465</v>
      </c>
      <c r="F136" s="163">
        <v>10000</v>
      </c>
      <c r="G136" s="163">
        <v>0</v>
      </c>
      <c r="H136" s="163">
        <f t="shared" si="65"/>
        <v>10000</v>
      </c>
      <c r="I136" s="163">
        <v>1734.46</v>
      </c>
      <c r="J136" s="163">
        <v>1734.46</v>
      </c>
      <c r="K136" s="264">
        <f t="shared" si="64"/>
        <v>8265.5400000000009</v>
      </c>
    </row>
    <row r="137" spans="1:11" x14ac:dyDescent="0.25">
      <c r="A137" s="57"/>
      <c r="B137" s="58"/>
      <c r="C137" s="86">
        <v>31300</v>
      </c>
      <c r="D137" s="156" t="s">
        <v>287</v>
      </c>
      <c r="E137" s="157"/>
      <c r="F137" s="122">
        <f>SUM(F138)</f>
        <v>3736250</v>
      </c>
      <c r="G137" s="122">
        <f t="shared" ref="G137:J137" si="71">SUM(G138)</f>
        <v>0</v>
      </c>
      <c r="H137" s="122">
        <f t="shared" si="71"/>
        <v>3736250</v>
      </c>
      <c r="I137" s="122">
        <f t="shared" si="71"/>
        <v>1935125.49</v>
      </c>
      <c r="J137" s="122">
        <f t="shared" si="71"/>
        <v>1786108</v>
      </c>
      <c r="K137" s="246">
        <f t="shared" si="64"/>
        <v>1801124.51</v>
      </c>
    </row>
    <row r="138" spans="1:11" x14ac:dyDescent="0.25">
      <c r="A138" s="57"/>
      <c r="B138" s="59"/>
      <c r="C138" s="58"/>
      <c r="D138" s="60">
        <v>31301</v>
      </c>
      <c r="E138" s="61" t="s">
        <v>288</v>
      </c>
      <c r="F138" s="163">
        <v>3736250</v>
      </c>
      <c r="G138" s="163">
        <v>0</v>
      </c>
      <c r="H138" s="163">
        <f t="shared" si="65"/>
        <v>3736250</v>
      </c>
      <c r="I138" s="163">
        <v>1935125.49</v>
      </c>
      <c r="J138" s="163">
        <v>1786108</v>
      </c>
      <c r="K138" s="264">
        <f t="shared" si="64"/>
        <v>1801124.51</v>
      </c>
    </row>
    <row r="139" spans="1:11" x14ac:dyDescent="0.25">
      <c r="A139" s="57"/>
      <c r="B139" s="58"/>
      <c r="C139" s="86">
        <v>31400</v>
      </c>
      <c r="D139" s="156" t="s">
        <v>289</v>
      </c>
      <c r="E139" s="157"/>
      <c r="F139" s="122">
        <f>SUM(F140)</f>
        <v>922164</v>
      </c>
      <c r="G139" s="122">
        <f t="shared" ref="G139:J139" si="72">SUM(G140)</f>
        <v>0</v>
      </c>
      <c r="H139" s="122">
        <f t="shared" si="72"/>
        <v>922164</v>
      </c>
      <c r="I139" s="122">
        <f t="shared" si="72"/>
        <v>459030.33</v>
      </c>
      <c r="J139" s="122">
        <f t="shared" si="72"/>
        <v>459030.33</v>
      </c>
      <c r="K139" s="246">
        <f t="shared" si="64"/>
        <v>463133.67</v>
      </c>
    </row>
    <row r="140" spans="1:11" x14ac:dyDescent="0.25">
      <c r="A140" s="57"/>
      <c r="B140" s="59"/>
      <c r="C140" s="58"/>
      <c r="D140" s="60">
        <v>31401</v>
      </c>
      <c r="E140" s="61" t="s">
        <v>290</v>
      </c>
      <c r="F140" s="163">
        <v>922164</v>
      </c>
      <c r="G140" s="163">
        <v>0</v>
      </c>
      <c r="H140" s="163">
        <f t="shared" si="65"/>
        <v>922164</v>
      </c>
      <c r="I140" s="163">
        <v>459030.33</v>
      </c>
      <c r="J140" s="163">
        <v>459030.33</v>
      </c>
      <c r="K140" s="264">
        <f t="shared" si="64"/>
        <v>463133.67</v>
      </c>
    </row>
    <row r="141" spans="1:11" x14ac:dyDescent="0.25">
      <c r="A141" s="57"/>
      <c r="B141" s="58"/>
      <c r="C141" s="86">
        <v>31500</v>
      </c>
      <c r="D141" s="156" t="s">
        <v>291</v>
      </c>
      <c r="E141" s="157"/>
      <c r="F141" s="122">
        <f>SUM(F142)</f>
        <v>293508</v>
      </c>
      <c r="G141" s="122">
        <f t="shared" ref="G141:J141" si="73">SUM(G142)</f>
        <v>0</v>
      </c>
      <c r="H141" s="122">
        <f t="shared" si="73"/>
        <v>293508</v>
      </c>
      <c r="I141" s="122">
        <f t="shared" si="73"/>
        <v>99463.7</v>
      </c>
      <c r="J141" s="122">
        <f t="shared" si="73"/>
        <v>86739.7</v>
      </c>
      <c r="K141" s="246">
        <f t="shared" si="64"/>
        <v>194044.3</v>
      </c>
    </row>
    <row r="142" spans="1:11" x14ac:dyDescent="0.25">
      <c r="A142" s="57"/>
      <c r="B142" s="59"/>
      <c r="C142" s="58"/>
      <c r="D142" s="60">
        <v>31501</v>
      </c>
      <c r="E142" s="61" t="s">
        <v>420</v>
      </c>
      <c r="F142" s="163">
        <v>293508</v>
      </c>
      <c r="G142" s="163">
        <v>0</v>
      </c>
      <c r="H142" s="163">
        <f t="shared" si="65"/>
        <v>293508</v>
      </c>
      <c r="I142" s="163">
        <v>99463.7</v>
      </c>
      <c r="J142" s="163">
        <v>86739.7</v>
      </c>
      <c r="K142" s="264">
        <f t="shared" si="64"/>
        <v>194044.3</v>
      </c>
    </row>
    <row r="143" spans="1:11" x14ac:dyDescent="0.25">
      <c r="A143" s="57"/>
      <c r="B143" s="58"/>
      <c r="C143" s="86">
        <v>31700</v>
      </c>
      <c r="D143" s="156" t="s">
        <v>292</v>
      </c>
      <c r="E143" s="157"/>
      <c r="F143" s="122">
        <f>SUM(F144)</f>
        <v>3523082.85</v>
      </c>
      <c r="G143" s="122">
        <f t="shared" ref="G143:J143" si="74">SUM(G144)</f>
        <v>0</v>
      </c>
      <c r="H143" s="122">
        <f t="shared" si="74"/>
        <v>3523082.85</v>
      </c>
      <c r="I143" s="122">
        <f t="shared" si="74"/>
        <v>1153710.8999999999</v>
      </c>
      <c r="J143" s="122">
        <f t="shared" si="74"/>
        <v>979854.75</v>
      </c>
      <c r="K143" s="246">
        <f t="shared" si="64"/>
        <v>2369371.9500000002</v>
      </c>
    </row>
    <row r="144" spans="1:11" ht="30" x14ac:dyDescent="0.25">
      <c r="A144" s="57"/>
      <c r="B144" s="59"/>
      <c r="C144" s="58"/>
      <c r="D144" s="60">
        <v>31701</v>
      </c>
      <c r="E144" s="61" t="s">
        <v>292</v>
      </c>
      <c r="F144" s="163">
        <v>3523082.85</v>
      </c>
      <c r="G144" s="163">
        <v>0</v>
      </c>
      <c r="H144" s="163">
        <f t="shared" si="65"/>
        <v>3523082.85</v>
      </c>
      <c r="I144" s="163">
        <v>1153710.8999999999</v>
      </c>
      <c r="J144" s="163">
        <v>979854.75</v>
      </c>
      <c r="K144" s="264">
        <f t="shared" si="64"/>
        <v>2369371.9500000002</v>
      </c>
    </row>
    <row r="145" spans="1:11" x14ac:dyDescent="0.25">
      <c r="A145" s="57"/>
      <c r="B145" s="58"/>
      <c r="C145" s="86">
        <v>31800</v>
      </c>
      <c r="D145" s="156" t="s">
        <v>293</v>
      </c>
      <c r="E145" s="157"/>
      <c r="F145" s="122">
        <f>SUM(F146)</f>
        <v>766171.04</v>
      </c>
      <c r="G145" s="122">
        <f t="shared" ref="G145:J145" si="75">SUM(G146)</f>
        <v>0</v>
      </c>
      <c r="H145" s="122">
        <f t="shared" si="75"/>
        <v>766171.04</v>
      </c>
      <c r="I145" s="122">
        <f t="shared" si="75"/>
        <v>385513.42</v>
      </c>
      <c r="J145" s="122">
        <f t="shared" si="75"/>
        <v>385513.42</v>
      </c>
      <c r="K145" s="246">
        <f t="shared" si="64"/>
        <v>380657.62000000005</v>
      </c>
    </row>
    <row r="146" spans="1:11" x14ac:dyDescent="0.25">
      <c r="A146" s="57"/>
      <c r="B146" s="59"/>
      <c r="C146" s="58"/>
      <c r="D146" s="60">
        <v>31801</v>
      </c>
      <c r="E146" s="61" t="s">
        <v>421</v>
      </c>
      <c r="F146" s="163">
        <v>766171.04</v>
      </c>
      <c r="G146" s="163">
        <v>0</v>
      </c>
      <c r="H146" s="163">
        <f t="shared" si="65"/>
        <v>766171.04</v>
      </c>
      <c r="I146" s="163">
        <v>385513.42</v>
      </c>
      <c r="J146" s="163">
        <v>385513.42</v>
      </c>
      <c r="K146" s="264">
        <f t="shared" si="64"/>
        <v>380657.62000000005</v>
      </c>
    </row>
    <row r="147" spans="1:11" x14ac:dyDescent="0.25">
      <c r="A147" s="57"/>
      <c r="B147" s="158">
        <v>32000</v>
      </c>
      <c r="C147" s="159" t="s">
        <v>294</v>
      </c>
      <c r="D147" s="160"/>
      <c r="E147" s="161"/>
      <c r="F147" s="121">
        <f>SUM(F148,F150,F152,F154)</f>
        <v>30035569.759999998</v>
      </c>
      <c r="G147" s="121">
        <f t="shared" ref="G147:K147" si="76">SUM(G148,G150,G152,G154)</f>
        <v>0</v>
      </c>
      <c r="H147" s="121">
        <f t="shared" si="76"/>
        <v>30035569.759999998</v>
      </c>
      <c r="I147" s="121">
        <f t="shared" si="76"/>
        <v>12371179.609999999</v>
      </c>
      <c r="J147" s="121">
        <f t="shared" si="76"/>
        <v>12312750.18</v>
      </c>
      <c r="K147" s="121">
        <f t="shared" si="76"/>
        <v>17664390.149999999</v>
      </c>
    </row>
    <row r="148" spans="1:11" x14ac:dyDescent="0.25">
      <c r="A148" s="57"/>
      <c r="B148" s="58"/>
      <c r="C148" s="86">
        <v>32200</v>
      </c>
      <c r="D148" s="156" t="s">
        <v>295</v>
      </c>
      <c r="E148" s="157"/>
      <c r="F148" s="122">
        <f>SUM(F149)</f>
        <v>14111497</v>
      </c>
      <c r="G148" s="122">
        <f t="shared" ref="G148:J148" si="77">SUM(G149)</f>
        <v>0</v>
      </c>
      <c r="H148" s="122">
        <f t="shared" si="77"/>
        <v>14111497</v>
      </c>
      <c r="I148" s="122">
        <f t="shared" si="77"/>
        <v>5325426.72</v>
      </c>
      <c r="J148" s="122">
        <f t="shared" si="77"/>
        <v>5325426.72</v>
      </c>
      <c r="K148" s="246">
        <f t="shared" si="64"/>
        <v>8786070.2800000012</v>
      </c>
    </row>
    <row r="149" spans="1:11" x14ac:dyDescent="0.25">
      <c r="A149" s="57"/>
      <c r="B149" s="59"/>
      <c r="C149" s="58"/>
      <c r="D149" s="60">
        <v>32201</v>
      </c>
      <c r="E149" s="61" t="s">
        <v>296</v>
      </c>
      <c r="F149" s="163">
        <v>14111497</v>
      </c>
      <c r="G149" s="163">
        <v>0</v>
      </c>
      <c r="H149" s="163">
        <f t="shared" si="65"/>
        <v>14111497</v>
      </c>
      <c r="I149" s="163">
        <v>5325426.72</v>
      </c>
      <c r="J149" s="163">
        <v>5325426.72</v>
      </c>
      <c r="K149" s="264">
        <f t="shared" si="64"/>
        <v>8786070.2800000012</v>
      </c>
    </row>
    <row r="150" spans="1:11" x14ac:dyDescent="0.25">
      <c r="A150" s="57"/>
      <c r="B150" s="58"/>
      <c r="C150" s="86">
        <v>32300</v>
      </c>
      <c r="D150" s="156" t="s">
        <v>297</v>
      </c>
      <c r="E150" s="157"/>
      <c r="F150" s="122">
        <f>SUM(F151)</f>
        <v>9479653.3599999994</v>
      </c>
      <c r="G150" s="122">
        <f t="shared" ref="G150:J150" si="78">SUM(G151)</f>
        <v>0</v>
      </c>
      <c r="H150" s="122">
        <f t="shared" si="78"/>
        <v>9479653.3599999994</v>
      </c>
      <c r="I150" s="122">
        <f t="shared" si="78"/>
        <v>2994991.3899999997</v>
      </c>
      <c r="J150" s="122">
        <f t="shared" si="78"/>
        <v>2936561.96</v>
      </c>
      <c r="K150" s="246">
        <f t="shared" si="64"/>
        <v>6484661.9699999997</v>
      </c>
    </row>
    <row r="151" spans="1:11" ht="45" x14ac:dyDescent="0.25">
      <c r="A151" s="57"/>
      <c r="B151" s="59"/>
      <c r="C151" s="58"/>
      <c r="D151" s="60">
        <v>32301</v>
      </c>
      <c r="E151" s="61" t="s">
        <v>298</v>
      </c>
      <c r="F151" s="163">
        <v>9479653.3599999994</v>
      </c>
      <c r="G151" s="163">
        <v>0</v>
      </c>
      <c r="H151" s="163">
        <f t="shared" si="65"/>
        <v>9479653.3599999994</v>
      </c>
      <c r="I151" s="163">
        <v>2994991.3899999997</v>
      </c>
      <c r="J151" s="163">
        <v>2936561.96</v>
      </c>
      <c r="K151" s="264">
        <f t="shared" si="64"/>
        <v>6484661.9699999997</v>
      </c>
    </row>
    <row r="152" spans="1:11" x14ac:dyDescent="0.25">
      <c r="A152" s="57"/>
      <c r="B152" s="58"/>
      <c r="C152" s="86">
        <v>32700</v>
      </c>
      <c r="D152" s="156" t="s">
        <v>299</v>
      </c>
      <c r="E152" s="157"/>
      <c r="F152" s="122">
        <f>SUM(F153)</f>
        <v>6285180.4000000004</v>
      </c>
      <c r="G152" s="122">
        <f t="shared" ref="G152:J152" si="79">SUM(G153)</f>
        <v>0</v>
      </c>
      <c r="H152" s="122">
        <f t="shared" si="79"/>
        <v>6285180.4000000004</v>
      </c>
      <c r="I152" s="122">
        <f t="shared" si="79"/>
        <v>3960701.5</v>
      </c>
      <c r="J152" s="122">
        <f t="shared" si="79"/>
        <v>3960701.5</v>
      </c>
      <c r="K152" s="246">
        <f t="shared" si="64"/>
        <v>2324478.9000000004</v>
      </c>
    </row>
    <row r="153" spans="1:11" x14ac:dyDescent="0.25">
      <c r="A153" s="57"/>
      <c r="B153" s="59"/>
      <c r="C153" s="58"/>
      <c r="D153" s="60">
        <v>32701</v>
      </c>
      <c r="E153" s="61" t="s">
        <v>299</v>
      </c>
      <c r="F153" s="163">
        <v>6285180.4000000004</v>
      </c>
      <c r="G153" s="163">
        <v>0</v>
      </c>
      <c r="H153" s="163">
        <f t="shared" si="65"/>
        <v>6285180.4000000004</v>
      </c>
      <c r="I153" s="163">
        <v>3960701.5</v>
      </c>
      <c r="J153" s="163">
        <v>3960701.5</v>
      </c>
      <c r="K153" s="264">
        <f t="shared" si="64"/>
        <v>2324478.9000000004</v>
      </c>
    </row>
    <row r="154" spans="1:11" x14ac:dyDescent="0.25">
      <c r="A154" s="57"/>
      <c r="B154" s="58"/>
      <c r="C154" s="86">
        <v>32900</v>
      </c>
      <c r="D154" s="156" t="s">
        <v>300</v>
      </c>
      <c r="E154" s="157"/>
      <c r="F154" s="122">
        <f>SUM(F155)</f>
        <v>159239</v>
      </c>
      <c r="G154" s="122">
        <f t="shared" ref="G154:J154" si="80">SUM(G155)</f>
        <v>0</v>
      </c>
      <c r="H154" s="122">
        <f t="shared" si="80"/>
        <v>159239</v>
      </c>
      <c r="I154" s="122">
        <f t="shared" si="80"/>
        <v>90060</v>
      </c>
      <c r="J154" s="122">
        <f t="shared" si="80"/>
        <v>90060</v>
      </c>
      <c r="K154" s="246">
        <f t="shared" si="64"/>
        <v>69179</v>
      </c>
    </row>
    <row r="155" spans="1:11" x14ac:dyDescent="0.25">
      <c r="A155" s="57"/>
      <c r="B155" s="59"/>
      <c r="C155" s="58"/>
      <c r="D155" s="60">
        <v>32901</v>
      </c>
      <c r="E155" s="61" t="s">
        <v>300</v>
      </c>
      <c r="F155" s="163">
        <v>159239</v>
      </c>
      <c r="G155" s="163">
        <v>0</v>
      </c>
      <c r="H155" s="163">
        <f t="shared" si="65"/>
        <v>159239</v>
      </c>
      <c r="I155" s="163">
        <v>90060</v>
      </c>
      <c r="J155" s="163">
        <v>90060</v>
      </c>
      <c r="K155" s="264">
        <f t="shared" si="64"/>
        <v>69179</v>
      </c>
    </row>
    <row r="156" spans="1:11" x14ac:dyDescent="0.25">
      <c r="A156" s="57"/>
      <c r="B156" s="158">
        <v>33000</v>
      </c>
      <c r="C156" s="159" t="s">
        <v>301</v>
      </c>
      <c r="D156" s="160"/>
      <c r="E156" s="161"/>
      <c r="F156" s="121">
        <f>SUM(F157,F159,F161,F163,F167)</f>
        <v>61956155.170000002</v>
      </c>
      <c r="G156" s="121">
        <f t="shared" ref="G156:K156" si="81">SUM(G157,G159,G161,G163,G167)</f>
        <v>0</v>
      </c>
      <c r="H156" s="121">
        <f t="shared" si="81"/>
        <v>61956155.170000002</v>
      </c>
      <c r="I156" s="121">
        <f t="shared" si="81"/>
        <v>23200989.82</v>
      </c>
      <c r="J156" s="121">
        <f t="shared" si="81"/>
        <v>17697261.020000003</v>
      </c>
      <c r="K156" s="121">
        <f t="shared" si="81"/>
        <v>38755165.349999994</v>
      </c>
    </row>
    <row r="157" spans="1:11" x14ac:dyDescent="0.25">
      <c r="A157" s="57"/>
      <c r="B157" s="58"/>
      <c r="C157" s="86">
        <v>33100</v>
      </c>
      <c r="D157" s="156" t="s">
        <v>302</v>
      </c>
      <c r="E157" s="157"/>
      <c r="F157" s="122">
        <f>SUM(F158)</f>
        <v>35450000.009999998</v>
      </c>
      <c r="G157" s="122">
        <f t="shared" ref="G157:J157" si="82">SUM(G158)</f>
        <v>0</v>
      </c>
      <c r="H157" s="122">
        <f t="shared" si="82"/>
        <v>35450000.009999998</v>
      </c>
      <c r="I157" s="122">
        <f t="shared" si="82"/>
        <v>15882154.4</v>
      </c>
      <c r="J157" s="122">
        <f t="shared" si="82"/>
        <v>10602154.4</v>
      </c>
      <c r="K157" s="246">
        <f t="shared" si="64"/>
        <v>19567845.609999999</v>
      </c>
    </row>
    <row r="158" spans="1:11" ht="30" x14ac:dyDescent="0.25">
      <c r="A158" s="57"/>
      <c r="B158" s="59"/>
      <c r="C158" s="58"/>
      <c r="D158" s="60">
        <v>33101</v>
      </c>
      <c r="E158" s="61" t="s">
        <v>303</v>
      </c>
      <c r="F158" s="163">
        <v>35450000.009999998</v>
      </c>
      <c r="G158" s="163">
        <v>0</v>
      </c>
      <c r="H158" s="163">
        <f t="shared" si="65"/>
        <v>35450000.009999998</v>
      </c>
      <c r="I158" s="163">
        <v>15882154.4</v>
      </c>
      <c r="J158" s="163">
        <v>10602154.4</v>
      </c>
      <c r="K158" s="264">
        <f t="shared" si="64"/>
        <v>19567845.609999999</v>
      </c>
    </row>
    <row r="159" spans="1:11" x14ac:dyDescent="0.25">
      <c r="A159" s="57"/>
      <c r="B159" s="58"/>
      <c r="C159" s="86">
        <v>33300</v>
      </c>
      <c r="D159" s="156" t="s">
        <v>462</v>
      </c>
      <c r="E159" s="157"/>
      <c r="F159" s="122">
        <f>SUM(F160:F160)</f>
        <v>3160000</v>
      </c>
      <c r="G159" s="122">
        <f>SUM(G160:G160)</f>
        <v>0</v>
      </c>
      <c r="H159" s="122">
        <f>SUM(H160:H160)</f>
        <v>3160000</v>
      </c>
      <c r="I159" s="122">
        <f>SUM(I160:I160)</f>
        <v>0</v>
      </c>
      <c r="J159" s="122">
        <f>SUM(J160:J160)</f>
        <v>0</v>
      </c>
      <c r="K159" s="246">
        <f t="shared" si="64"/>
        <v>3160000</v>
      </c>
    </row>
    <row r="160" spans="1:11" ht="30" x14ac:dyDescent="0.25">
      <c r="A160" s="57"/>
      <c r="B160" s="59"/>
      <c r="C160" s="58"/>
      <c r="D160" s="67">
        <v>33301</v>
      </c>
      <c r="E160" s="66" t="s">
        <v>469</v>
      </c>
      <c r="F160" s="163">
        <v>3160000</v>
      </c>
      <c r="G160" s="163">
        <v>0</v>
      </c>
      <c r="H160" s="163">
        <f t="shared" si="65"/>
        <v>3160000</v>
      </c>
      <c r="I160" s="163">
        <v>0</v>
      </c>
      <c r="J160" s="163">
        <v>0</v>
      </c>
      <c r="K160" s="264">
        <f t="shared" si="64"/>
        <v>3160000</v>
      </c>
    </row>
    <row r="161" spans="1:11" x14ac:dyDescent="0.25">
      <c r="A161" s="57"/>
      <c r="B161" s="58"/>
      <c r="C161" s="86">
        <v>33400</v>
      </c>
      <c r="D161" s="156" t="s">
        <v>304</v>
      </c>
      <c r="E161" s="157"/>
      <c r="F161" s="122">
        <f>SUM(F162)</f>
        <v>1170000</v>
      </c>
      <c r="G161" s="122">
        <f t="shared" ref="G161:J161" si="83">SUM(G162)</f>
        <v>0</v>
      </c>
      <c r="H161" s="122">
        <f t="shared" si="83"/>
        <v>1170000</v>
      </c>
      <c r="I161" s="122">
        <f t="shared" si="83"/>
        <v>229991.51</v>
      </c>
      <c r="J161" s="122">
        <f t="shared" si="83"/>
        <v>225351.51</v>
      </c>
      <c r="K161" s="246">
        <f t="shared" si="64"/>
        <v>940008.49</v>
      </c>
    </row>
    <row r="162" spans="1:11" x14ac:dyDescent="0.25">
      <c r="A162" s="57"/>
      <c r="B162" s="59"/>
      <c r="C162" s="58"/>
      <c r="D162" s="60">
        <v>33401</v>
      </c>
      <c r="E162" s="61" t="s">
        <v>304</v>
      </c>
      <c r="F162" s="163">
        <v>1170000</v>
      </c>
      <c r="G162" s="163">
        <v>0</v>
      </c>
      <c r="H162" s="163">
        <f t="shared" si="65"/>
        <v>1170000</v>
      </c>
      <c r="I162" s="163">
        <v>229991.51</v>
      </c>
      <c r="J162" s="163">
        <v>225351.51</v>
      </c>
      <c r="K162" s="264">
        <f t="shared" si="64"/>
        <v>940008.49</v>
      </c>
    </row>
    <row r="163" spans="1:11" x14ac:dyDescent="0.25">
      <c r="A163" s="57"/>
      <c r="B163" s="58"/>
      <c r="C163" s="86">
        <v>33600</v>
      </c>
      <c r="D163" s="156" t="s">
        <v>305</v>
      </c>
      <c r="E163" s="157"/>
      <c r="F163" s="122">
        <f>SUM(F164:F166)</f>
        <v>681793</v>
      </c>
      <c r="G163" s="122">
        <f t="shared" ref="G163:J163" si="84">SUM(G164:G166)</f>
        <v>0</v>
      </c>
      <c r="H163" s="122">
        <f t="shared" si="84"/>
        <v>681793</v>
      </c>
      <c r="I163" s="122">
        <f t="shared" si="84"/>
        <v>226707.80000000002</v>
      </c>
      <c r="J163" s="122">
        <f t="shared" si="84"/>
        <v>226707.80000000002</v>
      </c>
      <c r="K163" s="246">
        <f t="shared" si="64"/>
        <v>455085.19999999995</v>
      </c>
    </row>
    <row r="164" spans="1:11" ht="30" x14ac:dyDescent="0.25">
      <c r="A164" s="57"/>
      <c r="B164" s="59"/>
      <c r="C164" s="58"/>
      <c r="D164" s="60">
        <v>33601</v>
      </c>
      <c r="E164" s="61" t="s">
        <v>422</v>
      </c>
      <c r="F164" s="163">
        <v>3000</v>
      </c>
      <c r="G164" s="163">
        <v>0</v>
      </c>
      <c r="H164" s="163">
        <f t="shared" si="65"/>
        <v>3000</v>
      </c>
      <c r="I164" s="163">
        <v>2421</v>
      </c>
      <c r="J164" s="163">
        <v>2421</v>
      </c>
      <c r="K164" s="264">
        <f t="shared" si="64"/>
        <v>579</v>
      </c>
    </row>
    <row r="165" spans="1:11" x14ac:dyDescent="0.25">
      <c r="A165" s="57"/>
      <c r="B165" s="59"/>
      <c r="C165" s="58"/>
      <c r="D165" s="60">
        <v>33602</v>
      </c>
      <c r="E165" s="61" t="s">
        <v>306</v>
      </c>
      <c r="F165" s="163">
        <v>67751</v>
      </c>
      <c r="G165" s="163">
        <v>0</v>
      </c>
      <c r="H165" s="163">
        <f t="shared" si="65"/>
        <v>67751</v>
      </c>
      <c r="I165" s="163">
        <v>39777.480000000003</v>
      </c>
      <c r="J165" s="163">
        <v>39777.480000000003</v>
      </c>
      <c r="K165" s="264">
        <f t="shared" si="64"/>
        <v>27973.519999999997</v>
      </c>
    </row>
    <row r="166" spans="1:11" x14ac:dyDescent="0.25">
      <c r="A166" s="57"/>
      <c r="B166" s="59"/>
      <c r="C166" s="58"/>
      <c r="D166" s="60">
        <v>33604</v>
      </c>
      <c r="E166" s="61" t="s">
        <v>307</v>
      </c>
      <c r="F166" s="163">
        <v>611042</v>
      </c>
      <c r="G166" s="163">
        <v>0</v>
      </c>
      <c r="H166" s="163">
        <f t="shared" si="65"/>
        <v>611042</v>
      </c>
      <c r="I166" s="163">
        <v>184509.32</v>
      </c>
      <c r="J166" s="163">
        <v>184509.32</v>
      </c>
      <c r="K166" s="264">
        <f t="shared" si="64"/>
        <v>426532.68</v>
      </c>
    </row>
    <row r="167" spans="1:11" x14ac:dyDescent="0.25">
      <c r="A167" s="57"/>
      <c r="B167" s="58"/>
      <c r="C167" s="86">
        <v>33800</v>
      </c>
      <c r="D167" s="156" t="s">
        <v>308</v>
      </c>
      <c r="E167" s="157"/>
      <c r="F167" s="122">
        <f>SUM(F168)</f>
        <v>21494362.16</v>
      </c>
      <c r="G167" s="122">
        <f t="shared" ref="G167:K167" si="85">SUM(G168)</f>
        <v>0</v>
      </c>
      <c r="H167" s="122">
        <f t="shared" si="85"/>
        <v>21494362.16</v>
      </c>
      <c r="I167" s="122">
        <f t="shared" si="85"/>
        <v>6862136.1100000003</v>
      </c>
      <c r="J167" s="122">
        <f t="shared" si="85"/>
        <v>6643047.3100000005</v>
      </c>
      <c r="K167" s="122">
        <f t="shared" si="85"/>
        <v>14632226.050000001</v>
      </c>
    </row>
    <row r="168" spans="1:11" x14ac:dyDescent="0.25">
      <c r="A168" s="57"/>
      <c r="B168" s="59"/>
      <c r="C168" s="58"/>
      <c r="D168" s="60">
        <v>33801</v>
      </c>
      <c r="E168" s="61" t="s">
        <v>309</v>
      </c>
      <c r="F168" s="163">
        <v>21494362.16</v>
      </c>
      <c r="G168" s="163">
        <v>0</v>
      </c>
      <c r="H168" s="163">
        <f t="shared" si="65"/>
        <v>21494362.16</v>
      </c>
      <c r="I168" s="163">
        <v>6862136.1100000003</v>
      </c>
      <c r="J168" s="163">
        <v>6643047.3100000005</v>
      </c>
      <c r="K168" s="264">
        <f t="shared" si="64"/>
        <v>14632226.050000001</v>
      </c>
    </row>
    <row r="169" spans="1:11" x14ac:dyDescent="0.25">
      <c r="A169" s="57"/>
      <c r="B169" s="158">
        <v>34000</v>
      </c>
      <c r="C169" s="159" t="s">
        <v>310</v>
      </c>
      <c r="D169" s="160"/>
      <c r="E169" s="161"/>
      <c r="F169" s="121">
        <f>SUM(F170,F172,F174)</f>
        <v>1946939.84</v>
      </c>
      <c r="G169" s="121">
        <f t="shared" ref="G169:K169" si="86">SUM(G170,G172,G174)</f>
        <v>0</v>
      </c>
      <c r="H169" s="121">
        <f t="shared" si="86"/>
        <v>1946939.84</v>
      </c>
      <c r="I169" s="121">
        <f t="shared" si="86"/>
        <v>1370851.62</v>
      </c>
      <c r="J169" s="121">
        <f t="shared" si="86"/>
        <v>1142076.58</v>
      </c>
      <c r="K169" s="121">
        <f t="shared" si="86"/>
        <v>576088.22</v>
      </c>
    </row>
    <row r="170" spans="1:11" x14ac:dyDescent="0.25">
      <c r="A170" s="57"/>
      <c r="B170" s="58"/>
      <c r="C170" s="86">
        <v>34100</v>
      </c>
      <c r="D170" s="156" t="s">
        <v>311</v>
      </c>
      <c r="E170" s="157"/>
      <c r="F170" s="122">
        <f>SUM(F171:F171)</f>
        <v>270000.03999999998</v>
      </c>
      <c r="G170" s="122">
        <f>SUM(G171:G171)</f>
        <v>0</v>
      </c>
      <c r="H170" s="122">
        <f>SUM(H171:H171)</f>
        <v>270000.03999999998</v>
      </c>
      <c r="I170" s="122">
        <f>SUM(I171:I171)</f>
        <v>228775.03999999998</v>
      </c>
      <c r="J170" s="122">
        <f>SUM(J171:J171)</f>
        <v>0</v>
      </c>
      <c r="K170" s="246">
        <f t="shared" si="64"/>
        <v>41225</v>
      </c>
    </row>
    <row r="171" spans="1:11" ht="30" x14ac:dyDescent="0.25">
      <c r="A171" s="57"/>
      <c r="B171" s="59"/>
      <c r="C171" s="58"/>
      <c r="D171" s="60">
        <v>34101</v>
      </c>
      <c r="E171" s="61" t="s">
        <v>312</v>
      </c>
      <c r="F171" s="163">
        <v>270000.03999999998</v>
      </c>
      <c r="G171" s="163">
        <v>0</v>
      </c>
      <c r="H171" s="163">
        <f t="shared" si="65"/>
        <v>270000.03999999998</v>
      </c>
      <c r="I171" s="163">
        <v>228775.03999999998</v>
      </c>
      <c r="J171" s="163">
        <v>0</v>
      </c>
      <c r="K171" s="264">
        <f t="shared" si="64"/>
        <v>41225</v>
      </c>
    </row>
    <row r="172" spans="1:11" x14ac:dyDescent="0.25">
      <c r="A172" s="57"/>
      <c r="B172" s="58"/>
      <c r="C172" s="86">
        <v>34300</v>
      </c>
      <c r="D172" s="156" t="s">
        <v>313</v>
      </c>
      <c r="E172" s="157"/>
      <c r="F172" s="122">
        <f>SUM(F173)</f>
        <v>733276.8</v>
      </c>
      <c r="G172" s="122">
        <f t="shared" ref="G172:J172" si="87">SUM(G173)</f>
        <v>0</v>
      </c>
      <c r="H172" s="122">
        <f t="shared" si="87"/>
        <v>733276.8</v>
      </c>
      <c r="I172" s="122">
        <f t="shared" si="87"/>
        <v>322464.92</v>
      </c>
      <c r="J172" s="122">
        <f t="shared" si="87"/>
        <v>322464.92</v>
      </c>
      <c r="K172" s="246">
        <f t="shared" si="64"/>
        <v>410811.88000000006</v>
      </c>
    </row>
    <row r="173" spans="1:11" x14ac:dyDescent="0.25">
      <c r="A173" s="57"/>
      <c r="B173" s="59"/>
      <c r="C173" s="58"/>
      <c r="D173" s="60">
        <v>34302</v>
      </c>
      <c r="E173" s="61" t="s">
        <v>314</v>
      </c>
      <c r="F173" s="163">
        <v>733276.8</v>
      </c>
      <c r="G173" s="163">
        <v>0</v>
      </c>
      <c r="H173" s="163">
        <f t="shared" si="65"/>
        <v>733276.8</v>
      </c>
      <c r="I173" s="163">
        <v>322464.92</v>
      </c>
      <c r="J173" s="163">
        <v>322464.92</v>
      </c>
      <c r="K173" s="264">
        <f t="shared" si="64"/>
        <v>410811.88000000006</v>
      </c>
    </row>
    <row r="174" spans="1:11" x14ac:dyDescent="0.25">
      <c r="A174" s="57"/>
      <c r="B174" s="58"/>
      <c r="C174" s="86">
        <v>34500</v>
      </c>
      <c r="D174" s="156" t="s">
        <v>315</v>
      </c>
      <c r="E174" s="157"/>
      <c r="F174" s="122">
        <f>SUM(F175)</f>
        <v>943663</v>
      </c>
      <c r="G174" s="122">
        <f t="shared" ref="G174:J174" si="88">SUM(G175)</f>
        <v>0</v>
      </c>
      <c r="H174" s="122">
        <f t="shared" si="88"/>
        <v>943663</v>
      </c>
      <c r="I174" s="122">
        <f t="shared" si="88"/>
        <v>819611.66</v>
      </c>
      <c r="J174" s="122">
        <f t="shared" si="88"/>
        <v>819611.66</v>
      </c>
      <c r="K174" s="246">
        <f t="shared" si="64"/>
        <v>124051.33999999997</v>
      </c>
    </row>
    <row r="175" spans="1:11" x14ac:dyDescent="0.25">
      <c r="A175" s="57"/>
      <c r="B175" s="59"/>
      <c r="C175" s="58"/>
      <c r="D175" s="60">
        <v>34501</v>
      </c>
      <c r="E175" s="61" t="s">
        <v>316</v>
      </c>
      <c r="F175" s="163">
        <v>943663</v>
      </c>
      <c r="G175" s="163">
        <v>0</v>
      </c>
      <c r="H175" s="163">
        <f t="shared" si="65"/>
        <v>943663</v>
      </c>
      <c r="I175" s="163">
        <v>819611.66</v>
      </c>
      <c r="J175" s="163">
        <v>819611.66</v>
      </c>
      <c r="K175" s="264">
        <f t="shared" si="64"/>
        <v>124051.33999999997</v>
      </c>
    </row>
    <row r="176" spans="1:11" x14ac:dyDescent="0.25">
      <c r="A176" s="57"/>
      <c r="B176" s="158">
        <v>35000</v>
      </c>
      <c r="C176" s="159" t="s">
        <v>317</v>
      </c>
      <c r="D176" s="160"/>
      <c r="E176" s="161"/>
      <c r="F176" s="121">
        <f>SUM(F177,F179,F181,F183,F185,F190,F194)</f>
        <v>24525306.02</v>
      </c>
      <c r="G176" s="121">
        <f t="shared" ref="G176:K176" si="89">SUM(G177,G179,G181,G183,G185,G190,G194)</f>
        <v>0</v>
      </c>
      <c r="H176" s="121">
        <f t="shared" si="89"/>
        <v>24525306.02</v>
      </c>
      <c r="I176" s="121">
        <f t="shared" si="89"/>
        <v>9157989.370000001</v>
      </c>
      <c r="J176" s="121">
        <f t="shared" si="89"/>
        <v>8472213.629999999</v>
      </c>
      <c r="K176" s="121">
        <f t="shared" si="89"/>
        <v>15367316.65</v>
      </c>
    </row>
    <row r="177" spans="1:11" x14ac:dyDescent="0.25">
      <c r="A177" s="57"/>
      <c r="B177" s="58"/>
      <c r="C177" s="86">
        <v>35100</v>
      </c>
      <c r="D177" s="156" t="s">
        <v>318</v>
      </c>
      <c r="E177" s="157"/>
      <c r="F177" s="122">
        <f>SUM(F178)</f>
        <v>8146820</v>
      </c>
      <c r="G177" s="122">
        <f t="shared" ref="G177:J177" si="90">SUM(G178)</f>
        <v>0</v>
      </c>
      <c r="H177" s="122">
        <f t="shared" si="90"/>
        <v>8146820</v>
      </c>
      <c r="I177" s="122">
        <f t="shared" si="90"/>
        <v>3438011.45</v>
      </c>
      <c r="J177" s="122">
        <f t="shared" si="90"/>
        <v>3323271.22</v>
      </c>
      <c r="K177" s="246">
        <f t="shared" si="64"/>
        <v>4708808.55</v>
      </c>
    </row>
    <row r="178" spans="1:11" ht="30" x14ac:dyDescent="0.25">
      <c r="A178" s="57"/>
      <c r="B178" s="59"/>
      <c r="C178" s="58"/>
      <c r="D178" s="60">
        <v>35101</v>
      </c>
      <c r="E178" s="61" t="s">
        <v>423</v>
      </c>
      <c r="F178" s="163">
        <v>8146820</v>
      </c>
      <c r="G178" s="163">
        <v>0</v>
      </c>
      <c r="H178" s="163">
        <f t="shared" si="65"/>
        <v>8146820</v>
      </c>
      <c r="I178" s="163">
        <v>3438011.45</v>
      </c>
      <c r="J178" s="163">
        <v>3323271.22</v>
      </c>
      <c r="K178" s="264">
        <f t="shared" si="64"/>
        <v>4708808.55</v>
      </c>
    </row>
    <row r="179" spans="1:11" x14ac:dyDescent="0.25">
      <c r="A179" s="57"/>
      <c r="B179" s="58"/>
      <c r="C179" s="86">
        <v>35200</v>
      </c>
      <c r="D179" s="156" t="s">
        <v>319</v>
      </c>
      <c r="E179" s="157"/>
      <c r="F179" s="122">
        <f>SUM(F180)</f>
        <v>616652</v>
      </c>
      <c r="G179" s="122">
        <f t="shared" ref="G179:J179" si="91">SUM(G180)</f>
        <v>0</v>
      </c>
      <c r="H179" s="122">
        <f t="shared" si="91"/>
        <v>616652</v>
      </c>
      <c r="I179" s="122">
        <f t="shared" si="91"/>
        <v>308809</v>
      </c>
      <c r="J179" s="122">
        <f t="shared" si="91"/>
        <v>308809</v>
      </c>
      <c r="K179" s="246">
        <f t="shared" ref="K179:K227" si="92">H179-I179</f>
        <v>307843</v>
      </c>
    </row>
    <row r="180" spans="1:11" ht="45" x14ac:dyDescent="0.25">
      <c r="A180" s="57"/>
      <c r="B180" s="59"/>
      <c r="C180" s="58"/>
      <c r="D180" s="60">
        <v>35201</v>
      </c>
      <c r="E180" s="61" t="s">
        <v>320</v>
      </c>
      <c r="F180" s="163">
        <v>616652</v>
      </c>
      <c r="G180" s="163">
        <v>0</v>
      </c>
      <c r="H180" s="163">
        <f t="shared" ref="H180:H227" si="93">F180+G180</f>
        <v>616652</v>
      </c>
      <c r="I180" s="163">
        <v>308809</v>
      </c>
      <c r="J180" s="163">
        <v>308809</v>
      </c>
      <c r="K180" s="264">
        <f t="shared" si="92"/>
        <v>307843</v>
      </c>
    </row>
    <row r="181" spans="1:11" x14ac:dyDescent="0.25">
      <c r="A181" s="57"/>
      <c r="B181" s="58"/>
      <c r="C181" s="86">
        <v>35300</v>
      </c>
      <c r="D181" s="156" t="s">
        <v>321</v>
      </c>
      <c r="E181" s="157"/>
      <c r="F181" s="122">
        <f>SUM(F182)</f>
        <v>1806091</v>
      </c>
      <c r="G181" s="122">
        <f t="shared" ref="G181:J181" si="94">SUM(G182)</f>
        <v>0</v>
      </c>
      <c r="H181" s="122">
        <f t="shared" si="94"/>
        <v>1806091</v>
      </c>
      <c r="I181" s="122">
        <f t="shared" si="94"/>
        <v>660384.4</v>
      </c>
      <c r="J181" s="122">
        <f t="shared" si="94"/>
        <v>660384.4</v>
      </c>
      <c r="K181" s="246">
        <f t="shared" si="92"/>
        <v>1145706.6000000001</v>
      </c>
    </row>
    <row r="182" spans="1:11" ht="45" x14ac:dyDescent="0.25">
      <c r="A182" s="57"/>
      <c r="B182" s="59"/>
      <c r="C182" s="58"/>
      <c r="D182" s="60">
        <v>35301</v>
      </c>
      <c r="E182" s="61" t="s">
        <v>321</v>
      </c>
      <c r="F182" s="163">
        <v>1806091</v>
      </c>
      <c r="G182" s="163">
        <v>0</v>
      </c>
      <c r="H182" s="163">
        <f t="shared" si="93"/>
        <v>1806091</v>
      </c>
      <c r="I182" s="163">
        <v>660384.4</v>
      </c>
      <c r="J182" s="163">
        <v>660384.4</v>
      </c>
      <c r="K182" s="264">
        <f t="shared" si="92"/>
        <v>1145706.6000000001</v>
      </c>
    </row>
    <row r="183" spans="1:11" x14ac:dyDescent="0.25">
      <c r="A183" s="57"/>
      <c r="B183" s="58"/>
      <c r="C183" s="86">
        <v>35500</v>
      </c>
      <c r="D183" s="156" t="s">
        <v>322</v>
      </c>
      <c r="E183" s="157"/>
      <c r="F183" s="122">
        <f>SUM(F184)</f>
        <v>1914000</v>
      </c>
      <c r="G183" s="122">
        <f t="shared" ref="G183:J183" si="95">SUM(G184)</f>
        <v>0</v>
      </c>
      <c r="H183" s="122">
        <f t="shared" si="95"/>
        <v>1914000</v>
      </c>
      <c r="I183" s="122">
        <f t="shared" si="95"/>
        <v>893948.2</v>
      </c>
      <c r="J183" s="122">
        <f t="shared" si="95"/>
        <v>809871.92</v>
      </c>
      <c r="K183" s="246">
        <f t="shared" si="92"/>
        <v>1020051.8</v>
      </c>
    </row>
    <row r="184" spans="1:11" ht="30" x14ac:dyDescent="0.25">
      <c r="A184" s="57"/>
      <c r="B184" s="59"/>
      <c r="C184" s="58"/>
      <c r="D184" s="60">
        <v>35501</v>
      </c>
      <c r="E184" s="61" t="s">
        <v>322</v>
      </c>
      <c r="F184" s="163">
        <v>1914000</v>
      </c>
      <c r="G184" s="163">
        <v>0</v>
      </c>
      <c r="H184" s="163">
        <f t="shared" si="93"/>
        <v>1914000</v>
      </c>
      <c r="I184" s="163">
        <v>893948.2</v>
      </c>
      <c r="J184" s="163">
        <v>809871.92</v>
      </c>
      <c r="K184" s="264">
        <f t="shared" si="92"/>
        <v>1020051.8</v>
      </c>
    </row>
    <row r="185" spans="1:11" x14ac:dyDescent="0.25">
      <c r="A185" s="57"/>
      <c r="B185" s="58"/>
      <c r="C185" s="86">
        <v>35700</v>
      </c>
      <c r="D185" s="156" t="s">
        <v>323</v>
      </c>
      <c r="E185" s="157"/>
      <c r="F185" s="122">
        <f>SUM(F186:F189)</f>
        <v>6827328</v>
      </c>
      <c r="G185" s="122">
        <f t="shared" ref="G185:J185" si="96">SUM(G186:G189)</f>
        <v>0</v>
      </c>
      <c r="H185" s="122">
        <f t="shared" si="96"/>
        <v>6827328</v>
      </c>
      <c r="I185" s="122">
        <f t="shared" si="96"/>
        <v>2395716.81</v>
      </c>
      <c r="J185" s="122">
        <f t="shared" si="96"/>
        <v>1994765.34</v>
      </c>
      <c r="K185" s="246">
        <f t="shared" si="92"/>
        <v>4431611.1899999995</v>
      </c>
    </row>
    <row r="186" spans="1:11" ht="45" x14ac:dyDescent="0.25">
      <c r="A186" s="57"/>
      <c r="B186" s="59"/>
      <c r="C186" s="58"/>
      <c r="D186" s="60">
        <v>35704</v>
      </c>
      <c r="E186" s="61" t="s">
        <v>424</v>
      </c>
      <c r="F186" s="163">
        <v>2915940</v>
      </c>
      <c r="G186" s="163">
        <v>0</v>
      </c>
      <c r="H186" s="163">
        <f t="shared" si="93"/>
        <v>2915940</v>
      </c>
      <c r="I186" s="163">
        <v>929402.56</v>
      </c>
      <c r="J186" s="163">
        <v>836506.56</v>
      </c>
      <c r="K186" s="264">
        <f t="shared" si="92"/>
        <v>1986537.44</v>
      </c>
    </row>
    <row r="187" spans="1:11" ht="45" x14ac:dyDescent="0.25">
      <c r="A187" s="57"/>
      <c r="B187" s="59"/>
      <c r="C187" s="58"/>
      <c r="D187" s="60">
        <v>35705</v>
      </c>
      <c r="E187" s="61" t="s">
        <v>324</v>
      </c>
      <c r="F187" s="163">
        <v>77000</v>
      </c>
      <c r="G187" s="163">
        <v>0</v>
      </c>
      <c r="H187" s="163">
        <f t="shared" si="93"/>
        <v>77000</v>
      </c>
      <c r="I187" s="163">
        <v>0</v>
      </c>
      <c r="J187" s="163">
        <v>0</v>
      </c>
      <c r="K187" s="264">
        <f t="shared" si="92"/>
        <v>77000</v>
      </c>
    </row>
    <row r="188" spans="1:11" ht="45" x14ac:dyDescent="0.25">
      <c r="A188" s="57"/>
      <c r="B188" s="59"/>
      <c r="C188" s="58"/>
      <c r="D188" s="60">
        <v>35706</v>
      </c>
      <c r="E188" s="61" t="s">
        <v>325</v>
      </c>
      <c r="F188" s="163">
        <v>2833612</v>
      </c>
      <c r="G188" s="163">
        <v>0</v>
      </c>
      <c r="H188" s="163">
        <f t="shared" si="93"/>
        <v>2833612</v>
      </c>
      <c r="I188" s="163">
        <v>1135849.5</v>
      </c>
      <c r="J188" s="163">
        <v>827794.03</v>
      </c>
      <c r="K188" s="264">
        <f t="shared" si="92"/>
        <v>1697762.5</v>
      </c>
    </row>
    <row r="189" spans="1:11" ht="30" x14ac:dyDescent="0.25">
      <c r="A189" s="57"/>
      <c r="B189" s="59"/>
      <c r="C189" s="58"/>
      <c r="D189" s="60">
        <v>35708</v>
      </c>
      <c r="E189" s="61" t="s">
        <v>326</v>
      </c>
      <c r="F189" s="163">
        <v>1000776</v>
      </c>
      <c r="G189" s="163">
        <v>0</v>
      </c>
      <c r="H189" s="163">
        <f t="shared" si="93"/>
        <v>1000776</v>
      </c>
      <c r="I189" s="163">
        <v>330464.75</v>
      </c>
      <c r="J189" s="163">
        <v>330464.75</v>
      </c>
      <c r="K189" s="264">
        <f t="shared" si="92"/>
        <v>670311.25</v>
      </c>
    </row>
    <row r="190" spans="1:11" x14ac:dyDescent="0.25">
      <c r="A190" s="57"/>
      <c r="B190" s="58"/>
      <c r="C190" s="86">
        <v>35800</v>
      </c>
      <c r="D190" s="156" t="s">
        <v>327</v>
      </c>
      <c r="E190" s="157"/>
      <c r="F190" s="122">
        <f>SUM(F191:F193)</f>
        <v>4599802.0199999996</v>
      </c>
      <c r="G190" s="122">
        <f t="shared" ref="G190:J190" si="97">SUM(G191:G193)</f>
        <v>0</v>
      </c>
      <c r="H190" s="122">
        <f t="shared" si="97"/>
        <v>4599802.0199999996</v>
      </c>
      <c r="I190" s="122">
        <f t="shared" si="97"/>
        <v>1360866.31</v>
      </c>
      <c r="J190" s="122">
        <f t="shared" si="97"/>
        <v>1292138.55</v>
      </c>
      <c r="K190" s="246">
        <f t="shared" si="92"/>
        <v>3238935.7099999995</v>
      </c>
    </row>
    <row r="191" spans="1:11" x14ac:dyDescent="0.25">
      <c r="A191" s="57"/>
      <c r="B191" s="59"/>
      <c r="C191" s="58"/>
      <c r="D191" s="60">
        <v>35801</v>
      </c>
      <c r="E191" s="61" t="s">
        <v>328</v>
      </c>
      <c r="F191" s="163">
        <v>1500372</v>
      </c>
      <c r="G191" s="163">
        <v>0</v>
      </c>
      <c r="H191" s="163">
        <f t="shared" si="93"/>
        <v>1500372</v>
      </c>
      <c r="I191" s="163">
        <v>441096.4</v>
      </c>
      <c r="J191" s="163">
        <v>441096.4</v>
      </c>
      <c r="K191" s="264">
        <f t="shared" si="92"/>
        <v>1059275.6000000001</v>
      </c>
    </row>
    <row r="192" spans="1:11" x14ac:dyDescent="0.25">
      <c r="A192" s="57"/>
      <c r="B192" s="59"/>
      <c r="C192" s="58"/>
      <c r="D192" s="60">
        <v>35802</v>
      </c>
      <c r="E192" s="61" t="s">
        <v>425</v>
      </c>
      <c r="F192" s="163">
        <v>27593.02</v>
      </c>
      <c r="G192" s="163">
        <v>0</v>
      </c>
      <c r="H192" s="163">
        <f t="shared" si="93"/>
        <v>27593.02</v>
      </c>
      <c r="I192" s="163">
        <v>0</v>
      </c>
      <c r="J192" s="163">
        <v>0</v>
      </c>
      <c r="K192" s="264">
        <f t="shared" si="92"/>
        <v>27593.02</v>
      </c>
    </row>
    <row r="193" spans="1:11" ht="30" x14ac:dyDescent="0.25">
      <c r="A193" s="57"/>
      <c r="B193" s="59"/>
      <c r="C193" s="58"/>
      <c r="D193" s="60">
        <v>35804</v>
      </c>
      <c r="E193" s="61" t="s">
        <v>329</v>
      </c>
      <c r="F193" s="163">
        <v>3071837</v>
      </c>
      <c r="G193" s="163">
        <v>0</v>
      </c>
      <c r="H193" s="163">
        <f t="shared" si="93"/>
        <v>3071837</v>
      </c>
      <c r="I193" s="163">
        <v>919769.91</v>
      </c>
      <c r="J193" s="163">
        <v>851042.15</v>
      </c>
      <c r="K193" s="264">
        <f t="shared" si="92"/>
        <v>2152067.09</v>
      </c>
    </row>
    <row r="194" spans="1:11" x14ac:dyDescent="0.25">
      <c r="A194" s="57"/>
      <c r="B194" s="58"/>
      <c r="C194" s="86">
        <v>35900</v>
      </c>
      <c r="D194" s="156" t="s">
        <v>330</v>
      </c>
      <c r="E194" s="157"/>
      <c r="F194" s="122">
        <f>SUM(F195:F196)</f>
        <v>614613</v>
      </c>
      <c r="G194" s="122">
        <f t="shared" ref="G194:J194" si="98">SUM(G195:G196)</f>
        <v>0</v>
      </c>
      <c r="H194" s="122">
        <f t="shared" si="98"/>
        <v>614613</v>
      </c>
      <c r="I194" s="122">
        <f t="shared" si="98"/>
        <v>100253.2</v>
      </c>
      <c r="J194" s="122">
        <f t="shared" si="98"/>
        <v>82973.2</v>
      </c>
      <c r="K194" s="246">
        <f t="shared" si="92"/>
        <v>514359.8</v>
      </c>
    </row>
    <row r="195" spans="1:11" x14ac:dyDescent="0.25">
      <c r="A195" s="57"/>
      <c r="B195" s="59"/>
      <c r="C195" s="58"/>
      <c r="D195" s="60">
        <v>35901</v>
      </c>
      <c r="E195" s="61" t="s">
        <v>331</v>
      </c>
      <c r="F195" s="163">
        <v>287332</v>
      </c>
      <c r="G195" s="163">
        <v>0</v>
      </c>
      <c r="H195" s="163">
        <f t="shared" si="93"/>
        <v>287332</v>
      </c>
      <c r="I195" s="163">
        <v>23587.200000000001</v>
      </c>
      <c r="J195" s="163">
        <v>14947.2</v>
      </c>
      <c r="K195" s="264">
        <f t="shared" si="92"/>
        <v>263744.8</v>
      </c>
    </row>
    <row r="196" spans="1:11" x14ac:dyDescent="0.25">
      <c r="A196" s="57"/>
      <c r="B196" s="59"/>
      <c r="C196" s="58"/>
      <c r="D196" s="60">
        <v>35902</v>
      </c>
      <c r="E196" s="61" t="s">
        <v>332</v>
      </c>
      <c r="F196" s="163">
        <v>327281</v>
      </c>
      <c r="G196" s="163">
        <v>0</v>
      </c>
      <c r="H196" s="163">
        <f t="shared" si="93"/>
        <v>327281</v>
      </c>
      <c r="I196" s="163">
        <v>76666</v>
      </c>
      <c r="J196" s="163">
        <v>68026</v>
      </c>
      <c r="K196" s="264">
        <f t="shared" si="92"/>
        <v>250615</v>
      </c>
    </row>
    <row r="197" spans="1:11" x14ac:dyDescent="0.25">
      <c r="A197" s="57"/>
      <c r="B197" s="158">
        <v>37000</v>
      </c>
      <c r="C197" s="159" t="s">
        <v>333</v>
      </c>
      <c r="D197" s="160"/>
      <c r="E197" s="161"/>
      <c r="F197" s="121">
        <f>SUM(F198,F200,F202,F206)</f>
        <v>3350541.84</v>
      </c>
      <c r="G197" s="121">
        <f t="shared" ref="G197:K197" si="99">SUM(G198,G200,G202,G206)</f>
        <v>0</v>
      </c>
      <c r="H197" s="121">
        <f t="shared" si="99"/>
        <v>3350541.84</v>
      </c>
      <c r="I197" s="121">
        <f t="shared" si="99"/>
        <v>863604.95000000007</v>
      </c>
      <c r="J197" s="121">
        <f t="shared" si="99"/>
        <v>863525.85000000009</v>
      </c>
      <c r="K197" s="121">
        <f t="shared" si="99"/>
        <v>2486936.89</v>
      </c>
    </row>
    <row r="198" spans="1:11" x14ac:dyDescent="0.25">
      <c r="A198" s="57"/>
      <c r="B198" s="58"/>
      <c r="C198" s="86">
        <v>37100</v>
      </c>
      <c r="D198" s="156" t="s">
        <v>334</v>
      </c>
      <c r="E198" s="157"/>
      <c r="F198" s="122">
        <f>SUM(F199)</f>
        <v>605000</v>
      </c>
      <c r="G198" s="122">
        <f t="shared" ref="G198:J198" si="100">SUM(G199)</f>
        <v>0</v>
      </c>
      <c r="H198" s="122">
        <f t="shared" si="100"/>
        <v>605000</v>
      </c>
      <c r="I198" s="122">
        <f t="shared" si="100"/>
        <v>126560.04</v>
      </c>
      <c r="J198" s="122">
        <f t="shared" si="100"/>
        <v>126560.04</v>
      </c>
      <c r="K198" s="246">
        <f t="shared" si="92"/>
        <v>478439.96</v>
      </c>
    </row>
    <row r="199" spans="1:11" x14ac:dyDescent="0.25">
      <c r="A199" s="57"/>
      <c r="B199" s="59"/>
      <c r="C199" s="58"/>
      <c r="D199" s="60">
        <v>37101</v>
      </c>
      <c r="E199" s="61" t="s">
        <v>334</v>
      </c>
      <c r="F199" s="163">
        <v>605000</v>
      </c>
      <c r="G199" s="163">
        <v>0</v>
      </c>
      <c r="H199" s="163">
        <f t="shared" si="93"/>
        <v>605000</v>
      </c>
      <c r="I199" s="163">
        <v>126560.04</v>
      </c>
      <c r="J199" s="163">
        <v>126560.04</v>
      </c>
      <c r="K199" s="264">
        <f t="shared" si="92"/>
        <v>478439.96</v>
      </c>
    </row>
    <row r="200" spans="1:11" x14ac:dyDescent="0.25">
      <c r="A200" s="57"/>
      <c r="B200" s="58"/>
      <c r="C200" s="86">
        <v>37200</v>
      </c>
      <c r="D200" s="156" t="s">
        <v>335</v>
      </c>
      <c r="E200" s="157"/>
      <c r="F200" s="122">
        <f>SUM(F201:F201)</f>
        <v>7700.04</v>
      </c>
      <c r="G200" s="122">
        <f>SUM(G201:G201)</f>
        <v>0</v>
      </c>
      <c r="H200" s="122">
        <f>SUM(H201:H201)</f>
        <v>7700.04</v>
      </c>
      <c r="I200" s="122">
        <f>SUM(I201:I201)</f>
        <v>0</v>
      </c>
      <c r="J200" s="122">
        <f>SUM(J201:J201)</f>
        <v>0</v>
      </c>
      <c r="K200" s="246">
        <f t="shared" si="92"/>
        <v>7700.04</v>
      </c>
    </row>
    <row r="201" spans="1:11" x14ac:dyDescent="0.25">
      <c r="A201" s="57"/>
      <c r="B201" s="59"/>
      <c r="C201" s="58"/>
      <c r="D201" s="60">
        <v>37201</v>
      </c>
      <c r="E201" s="61" t="s">
        <v>335</v>
      </c>
      <c r="F201" s="163">
        <v>7700.04</v>
      </c>
      <c r="G201" s="163">
        <v>0</v>
      </c>
      <c r="H201" s="163">
        <f t="shared" si="93"/>
        <v>7700.04</v>
      </c>
      <c r="I201" s="163">
        <v>0</v>
      </c>
      <c r="J201" s="163">
        <v>0</v>
      </c>
      <c r="K201" s="264">
        <f t="shared" si="92"/>
        <v>7700.04</v>
      </c>
    </row>
    <row r="202" spans="1:11" x14ac:dyDescent="0.25">
      <c r="A202" s="57"/>
      <c r="B202" s="58"/>
      <c r="C202" s="86">
        <v>37500</v>
      </c>
      <c r="D202" s="156" t="s">
        <v>336</v>
      </c>
      <c r="E202" s="157"/>
      <c r="F202" s="122">
        <f>SUM(F203:F205)</f>
        <v>1945100.08</v>
      </c>
      <c r="G202" s="122">
        <f t="shared" ref="G202:J202" si="101">SUM(G203:G205)</f>
        <v>0</v>
      </c>
      <c r="H202" s="122">
        <f t="shared" si="101"/>
        <v>1945100.08</v>
      </c>
      <c r="I202" s="122">
        <f t="shared" si="101"/>
        <v>472504.51</v>
      </c>
      <c r="J202" s="122">
        <f t="shared" si="101"/>
        <v>472504.51</v>
      </c>
      <c r="K202" s="246">
        <f t="shared" si="92"/>
        <v>1472595.57</v>
      </c>
    </row>
    <row r="203" spans="1:11" x14ac:dyDescent="0.25">
      <c r="A203" s="57"/>
      <c r="B203" s="59"/>
      <c r="C203" s="58"/>
      <c r="D203" s="60">
        <v>37501</v>
      </c>
      <c r="E203" s="61" t="s">
        <v>336</v>
      </c>
      <c r="F203" s="163">
        <v>1129100.08</v>
      </c>
      <c r="G203" s="163">
        <v>0</v>
      </c>
      <c r="H203" s="163">
        <f t="shared" si="93"/>
        <v>1129100.08</v>
      </c>
      <c r="I203" s="163">
        <v>345732.65</v>
      </c>
      <c r="J203" s="163">
        <v>345732.65</v>
      </c>
      <c r="K203" s="264">
        <f t="shared" si="92"/>
        <v>783367.43</v>
      </c>
    </row>
    <row r="204" spans="1:11" x14ac:dyDescent="0.25">
      <c r="A204" s="57"/>
      <c r="B204" s="59"/>
      <c r="C204" s="58"/>
      <c r="D204" s="60">
        <v>37502</v>
      </c>
      <c r="E204" s="61" t="s">
        <v>337</v>
      </c>
      <c r="F204" s="163">
        <v>801000</v>
      </c>
      <c r="G204" s="163">
        <v>0</v>
      </c>
      <c r="H204" s="163">
        <f t="shared" si="93"/>
        <v>801000</v>
      </c>
      <c r="I204" s="163">
        <v>126771.86</v>
      </c>
      <c r="J204" s="163">
        <v>126771.86</v>
      </c>
      <c r="K204" s="264">
        <f t="shared" si="92"/>
        <v>674228.14</v>
      </c>
    </row>
    <row r="205" spans="1:11" ht="30" x14ac:dyDescent="0.25">
      <c r="A205" s="57"/>
      <c r="B205" s="59"/>
      <c r="C205" s="58"/>
      <c r="D205" s="67">
        <v>37503</v>
      </c>
      <c r="E205" s="66" t="s">
        <v>466</v>
      </c>
      <c r="F205" s="163">
        <v>15000</v>
      </c>
      <c r="G205" s="163">
        <v>0</v>
      </c>
      <c r="H205" s="163">
        <f t="shared" si="93"/>
        <v>15000</v>
      </c>
      <c r="I205" s="163">
        <v>0</v>
      </c>
      <c r="J205" s="163">
        <v>0</v>
      </c>
      <c r="K205" s="264">
        <f t="shared" si="92"/>
        <v>15000</v>
      </c>
    </row>
    <row r="206" spans="1:11" x14ac:dyDescent="0.25">
      <c r="A206" s="57"/>
      <c r="B206" s="58"/>
      <c r="C206" s="86">
        <v>37900</v>
      </c>
      <c r="D206" s="156" t="s">
        <v>338</v>
      </c>
      <c r="E206" s="157"/>
      <c r="F206" s="122">
        <f>SUM(F207:F208)</f>
        <v>792741.72</v>
      </c>
      <c r="G206" s="122">
        <f>SUM(G207:G208)</f>
        <v>0</v>
      </c>
      <c r="H206" s="122">
        <f>SUM(H207:H208)</f>
        <v>792741.72</v>
      </c>
      <c r="I206" s="122">
        <f>SUM(I207:I208)</f>
        <v>264540.40000000002</v>
      </c>
      <c r="J206" s="122">
        <f>SUM(J207:J208)</f>
        <v>264461.3</v>
      </c>
      <c r="K206" s="246">
        <f t="shared" si="92"/>
        <v>528201.31999999995</v>
      </c>
    </row>
    <row r="207" spans="1:11" x14ac:dyDescent="0.25">
      <c r="A207" s="57"/>
      <c r="B207" s="59"/>
      <c r="C207" s="58"/>
      <c r="D207" s="60">
        <v>37902</v>
      </c>
      <c r="E207" s="61" t="s">
        <v>339</v>
      </c>
      <c r="F207" s="163">
        <v>499841.64</v>
      </c>
      <c r="G207" s="163">
        <v>0</v>
      </c>
      <c r="H207" s="163">
        <f t="shared" si="93"/>
        <v>499841.64</v>
      </c>
      <c r="I207" s="163">
        <v>147431</v>
      </c>
      <c r="J207" s="163">
        <v>147431</v>
      </c>
      <c r="K207" s="264">
        <f t="shared" si="92"/>
        <v>352410.64</v>
      </c>
    </row>
    <row r="208" spans="1:11" x14ac:dyDescent="0.25">
      <c r="A208" s="57"/>
      <c r="B208" s="59"/>
      <c r="C208" s="58"/>
      <c r="D208" s="60">
        <v>37903</v>
      </c>
      <c r="E208" s="61" t="s">
        <v>340</v>
      </c>
      <c r="F208" s="163">
        <v>292900.08</v>
      </c>
      <c r="G208" s="163">
        <v>0</v>
      </c>
      <c r="H208" s="163">
        <f t="shared" si="93"/>
        <v>292900.08</v>
      </c>
      <c r="I208" s="163">
        <v>117109.4</v>
      </c>
      <c r="J208" s="163">
        <v>117030.3</v>
      </c>
      <c r="K208" s="264">
        <f t="shared" si="92"/>
        <v>175790.68000000002</v>
      </c>
    </row>
    <row r="209" spans="1:11" x14ac:dyDescent="0.25">
      <c r="A209" s="57"/>
      <c r="B209" s="158">
        <v>38000</v>
      </c>
      <c r="C209" s="159" t="s">
        <v>341</v>
      </c>
      <c r="D209" s="160"/>
      <c r="E209" s="161"/>
      <c r="F209" s="121">
        <f>SUM(F210,F212)</f>
        <v>3904823.96</v>
      </c>
      <c r="G209" s="121">
        <f t="shared" ref="G209:J209" si="102">SUM(G210,G212)</f>
        <v>0</v>
      </c>
      <c r="H209" s="121">
        <f t="shared" si="102"/>
        <v>3904823.96</v>
      </c>
      <c r="I209" s="121">
        <f t="shared" si="102"/>
        <v>2138080.5699999998</v>
      </c>
      <c r="J209" s="121">
        <f t="shared" si="102"/>
        <v>2132329.17</v>
      </c>
      <c r="K209" s="245">
        <f t="shared" si="92"/>
        <v>1766743.3900000001</v>
      </c>
    </row>
    <row r="210" spans="1:11" x14ac:dyDescent="0.25">
      <c r="A210" s="57"/>
      <c r="B210" s="58"/>
      <c r="C210" s="86">
        <v>38200</v>
      </c>
      <c r="D210" s="156" t="s">
        <v>463</v>
      </c>
      <c r="E210" s="157"/>
      <c r="F210" s="122">
        <f>SUM(F211)</f>
        <v>2500000</v>
      </c>
      <c r="G210" s="122">
        <f t="shared" ref="G210:J210" si="103">SUM(G211)</f>
        <v>0</v>
      </c>
      <c r="H210" s="122">
        <f t="shared" si="103"/>
        <v>2500000</v>
      </c>
      <c r="I210" s="122">
        <f t="shared" si="103"/>
        <v>1665228.76</v>
      </c>
      <c r="J210" s="122">
        <f t="shared" si="103"/>
        <v>1663306.36</v>
      </c>
      <c r="K210" s="246">
        <f t="shared" si="92"/>
        <v>834771.24</v>
      </c>
    </row>
    <row r="211" spans="1:11" x14ac:dyDescent="0.25">
      <c r="A211" s="57"/>
      <c r="B211" s="59"/>
      <c r="C211" s="58"/>
      <c r="D211" s="60">
        <v>38201</v>
      </c>
      <c r="E211" s="61" t="s">
        <v>463</v>
      </c>
      <c r="F211" s="163">
        <v>2500000</v>
      </c>
      <c r="G211" s="163">
        <v>0</v>
      </c>
      <c r="H211" s="163">
        <f t="shared" si="93"/>
        <v>2500000</v>
      </c>
      <c r="I211" s="163">
        <v>1665228.76</v>
      </c>
      <c r="J211" s="163">
        <v>1663306.36</v>
      </c>
      <c r="K211" s="264">
        <f t="shared" si="92"/>
        <v>834771.24</v>
      </c>
    </row>
    <row r="212" spans="1:11" x14ac:dyDescent="0.25">
      <c r="A212" s="57"/>
      <c r="B212" s="58"/>
      <c r="C212" s="86">
        <v>38500</v>
      </c>
      <c r="D212" s="156" t="s">
        <v>342</v>
      </c>
      <c r="E212" s="157"/>
      <c r="F212" s="122">
        <f>SUM(F213:F214)</f>
        <v>1404823.96</v>
      </c>
      <c r="G212" s="122">
        <f t="shared" ref="G212:J212" si="104">SUM(G213:G214)</f>
        <v>0</v>
      </c>
      <c r="H212" s="122">
        <f t="shared" si="104"/>
        <v>1404823.96</v>
      </c>
      <c r="I212" s="122">
        <f t="shared" si="104"/>
        <v>472851.80999999994</v>
      </c>
      <c r="J212" s="122">
        <f t="shared" si="104"/>
        <v>469022.80999999994</v>
      </c>
      <c r="K212" s="246">
        <f t="shared" si="92"/>
        <v>931972.15</v>
      </c>
    </row>
    <row r="213" spans="1:11" x14ac:dyDescent="0.25">
      <c r="A213" s="57"/>
      <c r="B213" s="59"/>
      <c r="C213" s="58"/>
      <c r="D213" s="60">
        <v>38501</v>
      </c>
      <c r="E213" s="61" t="s">
        <v>343</v>
      </c>
      <c r="F213" s="163">
        <v>950199.96</v>
      </c>
      <c r="G213" s="163">
        <v>0</v>
      </c>
      <c r="H213" s="163">
        <f t="shared" si="93"/>
        <v>950199.96</v>
      </c>
      <c r="I213" s="163">
        <v>400582.97</v>
      </c>
      <c r="J213" s="163">
        <v>396753.97</v>
      </c>
      <c r="K213" s="264">
        <f t="shared" si="92"/>
        <v>549616.99</v>
      </c>
    </row>
    <row r="214" spans="1:11" x14ac:dyDescent="0.25">
      <c r="A214" s="57"/>
      <c r="B214" s="59"/>
      <c r="C214" s="58"/>
      <c r="D214" s="60">
        <v>38503</v>
      </c>
      <c r="E214" s="61" t="s">
        <v>342</v>
      </c>
      <c r="F214" s="163">
        <v>454624</v>
      </c>
      <c r="G214" s="163">
        <v>0</v>
      </c>
      <c r="H214" s="163">
        <f t="shared" si="93"/>
        <v>454624</v>
      </c>
      <c r="I214" s="163">
        <v>72268.84</v>
      </c>
      <c r="J214" s="163">
        <v>72268.84</v>
      </c>
      <c r="K214" s="264">
        <f t="shared" si="92"/>
        <v>382355.16000000003</v>
      </c>
    </row>
    <row r="215" spans="1:11" x14ac:dyDescent="0.25">
      <c r="A215" s="57"/>
      <c r="B215" s="59"/>
      <c r="C215" s="58"/>
      <c r="D215" s="60"/>
      <c r="E215" s="61"/>
      <c r="F215" s="163"/>
      <c r="G215" s="163"/>
      <c r="H215" s="163"/>
      <c r="I215" s="163"/>
      <c r="J215" s="163"/>
      <c r="K215" s="264"/>
    </row>
    <row r="216" spans="1:11" x14ac:dyDescent="0.25">
      <c r="A216" s="49">
        <v>40000</v>
      </c>
      <c r="B216" s="50" t="s">
        <v>344</v>
      </c>
      <c r="C216" s="51"/>
      <c r="D216" s="51"/>
      <c r="E216" s="52"/>
      <c r="F216" s="163">
        <f>SUM(F217,F220)</f>
        <v>64736907</v>
      </c>
      <c r="G216" s="163">
        <f t="shared" ref="G216:J216" si="105">SUM(G217,G220)</f>
        <v>0</v>
      </c>
      <c r="H216" s="163">
        <f t="shared" si="105"/>
        <v>64736907</v>
      </c>
      <c r="I216" s="163">
        <f t="shared" si="105"/>
        <v>8827762.6799999997</v>
      </c>
      <c r="J216" s="163">
        <f t="shared" si="105"/>
        <v>8827762.6799999997</v>
      </c>
      <c r="K216" s="264">
        <f t="shared" si="92"/>
        <v>55909144.32</v>
      </c>
    </row>
    <row r="217" spans="1:11" x14ac:dyDescent="0.25">
      <c r="A217" s="57"/>
      <c r="B217" s="158">
        <v>41000</v>
      </c>
      <c r="C217" s="159" t="s">
        <v>470</v>
      </c>
      <c r="D217" s="160"/>
      <c r="E217" s="161"/>
      <c r="F217" s="121">
        <f>SUM(F218)</f>
        <v>64651907</v>
      </c>
      <c r="G217" s="121">
        <f t="shared" ref="G217:J218" si="106">SUM(G218)</f>
        <v>0</v>
      </c>
      <c r="H217" s="121">
        <f t="shared" si="106"/>
        <v>64651907</v>
      </c>
      <c r="I217" s="121">
        <f t="shared" si="106"/>
        <v>8827762.6799999997</v>
      </c>
      <c r="J217" s="121">
        <f t="shared" si="106"/>
        <v>8827762.6799999997</v>
      </c>
      <c r="K217" s="245">
        <f t="shared" si="92"/>
        <v>55824144.32</v>
      </c>
    </row>
    <row r="218" spans="1:11" x14ac:dyDescent="0.25">
      <c r="A218" s="57"/>
      <c r="B218" s="58"/>
      <c r="C218" s="86">
        <v>41500</v>
      </c>
      <c r="D218" s="156" t="s">
        <v>471</v>
      </c>
      <c r="E218" s="157"/>
      <c r="F218" s="122">
        <f>SUM(F219)</f>
        <v>64651907</v>
      </c>
      <c r="G218" s="122">
        <f t="shared" si="106"/>
        <v>0</v>
      </c>
      <c r="H218" s="122">
        <f t="shared" si="106"/>
        <v>64651907</v>
      </c>
      <c r="I218" s="122">
        <f t="shared" si="106"/>
        <v>8827762.6799999997</v>
      </c>
      <c r="J218" s="122">
        <f t="shared" si="106"/>
        <v>8827762.6799999997</v>
      </c>
      <c r="K218" s="246">
        <f t="shared" si="92"/>
        <v>55824144.32</v>
      </c>
    </row>
    <row r="219" spans="1:11" ht="30" x14ac:dyDescent="0.25">
      <c r="A219" s="57"/>
      <c r="B219" s="59"/>
      <c r="C219" s="58"/>
      <c r="D219" s="60">
        <v>41501</v>
      </c>
      <c r="E219" s="61" t="s">
        <v>472</v>
      </c>
      <c r="F219" s="163">
        <v>64651907</v>
      </c>
      <c r="G219" s="163">
        <v>0</v>
      </c>
      <c r="H219" s="163">
        <f t="shared" si="93"/>
        <v>64651907</v>
      </c>
      <c r="I219" s="163">
        <v>8827762.6799999997</v>
      </c>
      <c r="J219" s="163">
        <v>8827762.6799999997</v>
      </c>
      <c r="K219" s="264">
        <f t="shared" si="92"/>
        <v>55824144.32</v>
      </c>
    </row>
    <row r="220" spans="1:11" x14ac:dyDescent="0.25">
      <c r="A220" s="57"/>
      <c r="B220" s="158">
        <v>44000</v>
      </c>
      <c r="C220" s="159" t="s">
        <v>345</v>
      </c>
      <c r="D220" s="160"/>
      <c r="E220" s="161"/>
      <c r="F220" s="121">
        <f>SUM(F221)</f>
        <v>85000</v>
      </c>
      <c r="G220" s="121">
        <f t="shared" ref="G220:J221" si="107">SUM(G221)</f>
        <v>0</v>
      </c>
      <c r="H220" s="121">
        <f t="shared" si="107"/>
        <v>85000</v>
      </c>
      <c r="I220" s="121">
        <f t="shared" si="107"/>
        <v>0</v>
      </c>
      <c r="J220" s="121">
        <f t="shared" si="107"/>
        <v>0</v>
      </c>
      <c r="K220" s="245">
        <f t="shared" si="92"/>
        <v>85000</v>
      </c>
    </row>
    <row r="221" spans="1:11" x14ac:dyDescent="0.25">
      <c r="A221" s="57"/>
      <c r="B221" s="58"/>
      <c r="C221" s="86">
        <v>44500</v>
      </c>
      <c r="D221" s="156" t="s">
        <v>346</v>
      </c>
      <c r="E221" s="157"/>
      <c r="F221" s="122">
        <f>SUM(F222)</f>
        <v>85000</v>
      </c>
      <c r="G221" s="122">
        <f t="shared" si="107"/>
        <v>0</v>
      </c>
      <c r="H221" s="122">
        <f t="shared" si="107"/>
        <v>85000</v>
      </c>
      <c r="I221" s="122">
        <f t="shared" si="107"/>
        <v>0</v>
      </c>
      <c r="J221" s="122">
        <f t="shared" si="107"/>
        <v>0</v>
      </c>
      <c r="K221" s="246">
        <f t="shared" si="92"/>
        <v>85000</v>
      </c>
    </row>
    <row r="222" spans="1:11" x14ac:dyDescent="0.25">
      <c r="A222" s="57"/>
      <c r="B222" s="59"/>
      <c r="C222" s="58"/>
      <c r="D222" s="60">
        <v>44502</v>
      </c>
      <c r="E222" s="61" t="s">
        <v>347</v>
      </c>
      <c r="F222" s="163">
        <v>85000</v>
      </c>
      <c r="G222" s="163">
        <v>0</v>
      </c>
      <c r="H222" s="163">
        <f t="shared" si="93"/>
        <v>85000</v>
      </c>
      <c r="I222" s="163">
        <v>0</v>
      </c>
      <c r="J222" s="163">
        <v>0</v>
      </c>
      <c r="K222" s="264">
        <f t="shared" si="92"/>
        <v>85000</v>
      </c>
    </row>
    <row r="223" spans="1:11" x14ac:dyDescent="0.25">
      <c r="A223" s="57"/>
      <c r="B223" s="59"/>
      <c r="C223" s="58"/>
      <c r="D223" s="60"/>
      <c r="E223" s="61"/>
      <c r="F223" s="163"/>
      <c r="G223" s="163"/>
      <c r="H223" s="163"/>
      <c r="I223" s="163"/>
      <c r="J223" s="163"/>
      <c r="K223" s="264"/>
    </row>
    <row r="224" spans="1:11" x14ac:dyDescent="0.25">
      <c r="A224" s="49">
        <v>50000</v>
      </c>
      <c r="B224" s="50" t="s">
        <v>348</v>
      </c>
      <c r="C224" s="51"/>
      <c r="D224" s="51"/>
      <c r="E224" s="52"/>
      <c r="F224" s="163">
        <f>SUM(F225,F234,F239,F242,F245)</f>
        <v>32573145.269999996</v>
      </c>
      <c r="G224" s="163">
        <f t="shared" ref="G224:K224" si="108">SUM(G225,G234,G239,G242,G245)</f>
        <v>0</v>
      </c>
      <c r="H224" s="163">
        <f t="shared" si="108"/>
        <v>32573145.269999996</v>
      </c>
      <c r="I224" s="163">
        <f t="shared" si="108"/>
        <v>7805567.5800000001</v>
      </c>
      <c r="J224" s="163">
        <f t="shared" si="108"/>
        <v>7616980</v>
      </c>
      <c r="K224" s="163">
        <f t="shared" si="108"/>
        <v>24767577.690000001</v>
      </c>
    </row>
    <row r="225" spans="1:11" x14ac:dyDescent="0.25">
      <c r="A225" s="57"/>
      <c r="B225" s="158">
        <v>51000</v>
      </c>
      <c r="C225" s="159" t="s">
        <v>349</v>
      </c>
      <c r="D225" s="160"/>
      <c r="E225" s="161"/>
      <c r="F225" s="121">
        <f>SUM(F226,F228,F232)</f>
        <v>11557067.67</v>
      </c>
      <c r="G225" s="121">
        <f t="shared" ref="G225:K225" si="109">SUM(G226,G228,G232)</f>
        <v>0</v>
      </c>
      <c r="H225" s="121">
        <f t="shared" si="109"/>
        <v>11557067.67</v>
      </c>
      <c r="I225" s="121">
        <f t="shared" si="109"/>
        <v>5951441.1299999999</v>
      </c>
      <c r="J225" s="121">
        <f t="shared" si="109"/>
        <v>5951441.1299999999</v>
      </c>
      <c r="K225" s="121">
        <f t="shared" si="109"/>
        <v>5605626.540000001</v>
      </c>
    </row>
    <row r="226" spans="1:11" x14ac:dyDescent="0.25">
      <c r="A226" s="57"/>
      <c r="B226" s="58"/>
      <c r="C226" s="86">
        <v>51100</v>
      </c>
      <c r="D226" s="156" t="s">
        <v>350</v>
      </c>
      <c r="E226" s="157"/>
      <c r="F226" s="122">
        <f>SUM(F227)</f>
        <v>4013182.66</v>
      </c>
      <c r="G226" s="122">
        <f t="shared" ref="G226:J226" si="110">SUM(G227)</f>
        <v>0</v>
      </c>
      <c r="H226" s="122">
        <f t="shared" si="110"/>
        <v>4013182.66</v>
      </c>
      <c r="I226" s="122">
        <f t="shared" si="110"/>
        <v>763545.91</v>
      </c>
      <c r="J226" s="122">
        <f t="shared" si="110"/>
        <v>763545.91</v>
      </c>
      <c r="K226" s="246">
        <f t="shared" si="92"/>
        <v>3249636.75</v>
      </c>
    </row>
    <row r="227" spans="1:11" x14ac:dyDescent="0.25">
      <c r="A227" s="57"/>
      <c r="B227" s="59"/>
      <c r="C227" s="58"/>
      <c r="D227" s="60">
        <v>51101</v>
      </c>
      <c r="E227" s="61" t="s">
        <v>350</v>
      </c>
      <c r="F227" s="163">
        <v>4013182.66</v>
      </c>
      <c r="G227" s="163">
        <v>0</v>
      </c>
      <c r="H227" s="163">
        <f t="shared" si="93"/>
        <v>4013182.66</v>
      </c>
      <c r="I227" s="163">
        <v>763545.91</v>
      </c>
      <c r="J227" s="163">
        <v>763545.91</v>
      </c>
      <c r="K227" s="264">
        <f t="shared" si="92"/>
        <v>3249636.75</v>
      </c>
    </row>
    <row r="228" spans="1:11" x14ac:dyDescent="0.25">
      <c r="A228" s="57"/>
      <c r="B228" s="58"/>
      <c r="C228" s="86">
        <v>51500</v>
      </c>
      <c r="D228" s="156" t="s">
        <v>351</v>
      </c>
      <c r="E228" s="157"/>
      <c r="F228" s="122">
        <f>SUM(F229:F231)</f>
        <v>5848838.3100000005</v>
      </c>
      <c r="G228" s="122">
        <f t="shared" ref="G228:J228" si="111">SUM(G229:G231)</f>
        <v>0</v>
      </c>
      <c r="H228" s="122">
        <f t="shared" si="111"/>
        <v>5848838.3100000005</v>
      </c>
      <c r="I228" s="122">
        <f t="shared" si="111"/>
        <v>4886700.1899999995</v>
      </c>
      <c r="J228" s="122">
        <f t="shared" si="111"/>
        <v>4886700.1899999995</v>
      </c>
      <c r="K228" s="246">
        <f t="shared" ref="K228:K263" si="112">H228-I228</f>
        <v>962138.12000000104</v>
      </c>
    </row>
    <row r="229" spans="1:11" ht="30" x14ac:dyDescent="0.25">
      <c r="A229" s="57"/>
      <c r="B229" s="59"/>
      <c r="C229" s="58"/>
      <c r="D229" s="60">
        <v>51501</v>
      </c>
      <c r="E229" s="61" t="s">
        <v>426</v>
      </c>
      <c r="F229" s="163">
        <v>5114062.1500000004</v>
      </c>
      <c r="G229" s="163">
        <v>0</v>
      </c>
      <c r="H229" s="163">
        <f t="shared" ref="H229:H263" si="113">F229+G229</f>
        <v>5114062.1500000004</v>
      </c>
      <c r="I229" s="163">
        <v>4736318.2699999996</v>
      </c>
      <c r="J229" s="163">
        <v>4736318.2699999996</v>
      </c>
      <c r="K229" s="264">
        <f t="shared" si="112"/>
        <v>377743.88000000082</v>
      </c>
    </row>
    <row r="230" spans="1:11" x14ac:dyDescent="0.25">
      <c r="A230" s="57"/>
      <c r="B230" s="59"/>
      <c r="C230" s="58"/>
      <c r="D230" s="60">
        <v>51502</v>
      </c>
      <c r="E230" s="61" t="s">
        <v>352</v>
      </c>
      <c r="F230" s="163">
        <v>359897.63</v>
      </c>
      <c r="G230" s="163">
        <v>0</v>
      </c>
      <c r="H230" s="163">
        <f t="shared" si="113"/>
        <v>359897.63</v>
      </c>
      <c r="I230" s="163">
        <v>4999.05</v>
      </c>
      <c r="J230" s="163">
        <v>4999.05</v>
      </c>
      <c r="K230" s="264">
        <f t="shared" si="112"/>
        <v>354898.58</v>
      </c>
    </row>
    <row r="231" spans="1:11" x14ac:dyDescent="0.25">
      <c r="A231" s="57"/>
      <c r="B231" s="59"/>
      <c r="C231" s="58"/>
      <c r="D231" s="60">
        <v>51503</v>
      </c>
      <c r="E231" s="61" t="s">
        <v>353</v>
      </c>
      <c r="F231" s="163">
        <v>374878.53</v>
      </c>
      <c r="G231" s="163">
        <v>0</v>
      </c>
      <c r="H231" s="163">
        <f t="shared" si="113"/>
        <v>374878.53</v>
      </c>
      <c r="I231" s="163">
        <v>145382.87</v>
      </c>
      <c r="J231" s="163">
        <v>145382.87</v>
      </c>
      <c r="K231" s="264">
        <f t="shared" si="112"/>
        <v>229495.66000000003</v>
      </c>
    </row>
    <row r="232" spans="1:11" x14ac:dyDescent="0.25">
      <c r="A232" s="57"/>
      <c r="B232" s="58"/>
      <c r="C232" s="86">
        <v>51900</v>
      </c>
      <c r="D232" s="156" t="s">
        <v>448</v>
      </c>
      <c r="E232" s="157"/>
      <c r="F232" s="122">
        <f>SUM(F233)</f>
        <v>1695046.7</v>
      </c>
      <c r="G232" s="122">
        <f t="shared" ref="G232:J232" si="114">SUM(G233)</f>
        <v>0</v>
      </c>
      <c r="H232" s="122">
        <f t="shared" si="114"/>
        <v>1695046.7</v>
      </c>
      <c r="I232" s="122">
        <f t="shared" si="114"/>
        <v>301195.02999999997</v>
      </c>
      <c r="J232" s="122">
        <f t="shared" si="114"/>
        <v>301195.02999999997</v>
      </c>
      <c r="K232" s="246">
        <f t="shared" si="112"/>
        <v>1393851.67</v>
      </c>
    </row>
    <row r="233" spans="1:11" ht="30" x14ac:dyDescent="0.25">
      <c r="A233" s="57"/>
      <c r="B233" s="59"/>
      <c r="C233" s="62"/>
      <c r="D233" s="65">
        <v>51901</v>
      </c>
      <c r="E233" s="66" t="s">
        <v>448</v>
      </c>
      <c r="F233" s="163">
        <v>1695046.7</v>
      </c>
      <c r="G233" s="163">
        <v>0</v>
      </c>
      <c r="H233" s="163">
        <f t="shared" si="113"/>
        <v>1695046.7</v>
      </c>
      <c r="I233" s="163">
        <v>301195.02999999997</v>
      </c>
      <c r="J233" s="163">
        <v>301195.02999999997</v>
      </c>
      <c r="K233" s="264">
        <f t="shared" si="112"/>
        <v>1393851.67</v>
      </c>
    </row>
    <row r="234" spans="1:11" x14ac:dyDescent="0.25">
      <c r="A234" s="57"/>
      <c r="B234" s="158">
        <v>52000</v>
      </c>
      <c r="C234" s="159" t="s">
        <v>354</v>
      </c>
      <c r="D234" s="160"/>
      <c r="E234" s="161"/>
      <c r="F234" s="121">
        <f>SUM(F235,F237)</f>
        <v>1214954.52</v>
      </c>
      <c r="G234" s="121">
        <f t="shared" ref="G234:K234" si="115">SUM(G235,G237)</f>
        <v>0</v>
      </c>
      <c r="H234" s="121">
        <f t="shared" si="115"/>
        <v>1214954.52</v>
      </c>
      <c r="I234" s="121">
        <f t="shared" si="115"/>
        <v>624211.24000000011</v>
      </c>
      <c r="J234" s="121">
        <f t="shared" si="115"/>
        <v>496291.27</v>
      </c>
      <c r="K234" s="121">
        <f t="shared" si="115"/>
        <v>590743.27999999991</v>
      </c>
    </row>
    <row r="235" spans="1:11" x14ac:dyDescent="0.25">
      <c r="A235" s="57"/>
      <c r="B235" s="58"/>
      <c r="C235" s="86">
        <v>52100</v>
      </c>
      <c r="D235" s="156" t="s">
        <v>355</v>
      </c>
      <c r="E235" s="157"/>
      <c r="F235" s="122">
        <f>SUM(F236)</f>
        <v>1192274.52</v>
      </c>
      <c r="G235" s="122">
        <f t="shared" ref="G235:J235" si="116">SUM(G236)</f>
        <v>0</v>
      </c>
      <c r="H235" s="122">
        <f t="shared" si="116"/>
        <v>1192274.52</v>
      </c>
      <c r="I235" s="122">
        <f t="shared" si="116"/>
        <v>624211.24000000011</v>
      </c>
      <c r="J235" s="122">
        <f t="shared" si="116"/>
        <v>496291.27</v>
      </c>
      <c r="K235" s="246">
        <f t="shared" si="112"/>
        <v>568063.27999999991</v>
      </c>
    </row>
    <row r="236" spans="1:11" x14ac:dyDescent="0.25">
      <c r="A236" s="57"/>
      <c r="B236" s="59"/>
      <c r="C236" s="62"/>
      <c r="D236" s="65">
        <v>52101</v>
      </c>
      <c r="E236" s="66" t="s">
        <v>355</v>
      </c>
      <c r="F236" s="163">
        <v>1192274.52</v>
      </c>
      <c r="G236" s="163">
        <v>0</v>
      </c>
      <c r="H236" s="163">
        <f t="shared" si="113"/>
        <v>1192274.52</v>
      </c>
      <c r="I236" s="163">
        <v>624211.24000000011</v>
      </c>
      <c r="J236" s="163">
        <v>496291.27</v>
      </c>
      <c r="K236" s="264">
        <f t="shared" si="112"/>
        <v>568063.27999999991</v>
      </c>
    </row>
    <row r="237" spans="1:11" x14ac:dyDescent="0.25">
      <c r="A237" s="57"/>
      <c r="B237" s="58"/>
      <c r="C237" s="86">
        <v>52300</v>
      </c>
      <c r="D237" s="156" t="s">
        <v>449</v>
      </c>
      <c r="E237" s="157"/>
      <c r="F237" s="122">
        <f>SUM(F238)</f>
        <v>22680</v>
      </c>
      <c r="G237" s="122">
        <f t="shared" ref="G237:J237" si="117">SUM(G238)</f>
        <v>0</v>
      </c>
      <c r="H237" s="122">
        <f t="shared" si="117"/>
        <v>22680</v>
      </c>
      <c r="I237" s="122">
        <f t="shared" si="117"/>
        <v>0</v>
      </c>
      <c r="J237" s="122">
        <f t="shared" si="117"/>
        <v>0</v>
      </c>
      <c r="K237" s="246">
        <f t="shared" si="112"/>
        <v>22680</v>
      </c>
    </row>
    <row r="238" spans="1:11" x14ac:dyDescent="0.25">
      <c r="A238" s="57"/>
      <c r="B238" s="59"/>
      <c r="C238" s="62"/>
      <c r="D238" s="65">
        <v>52301</v>
      </c>
      <c r="E238" s="66" t="s">
        <v>449</v>
      </c>
      <c r="F238" s="163">
        <v>22680</v>
      </c>
      <c r="G238" s="163">
        <v>0</v>
      </c>
      <c r="H238" s="163">
        <f t="shared" si="113"/>
        <v>22680</v>
      </c>
      <c r="I238" s="163">
        <v>0</v>
      </c>
      <c r="J238" s="163">
        <v>0</v>
      </c>
      <c r="K238" s="264">
        <f t="shared" si="112"/>
        <v>22680</v>
      </c>
    </row>
    <row r="239" spans="1:11" x14ac:dyDescent="0.25">
      <c r="A239" s="57"/>
      <c r="B239" s="158">
        <v>54000</v>
      </c>
      <c r="C239" s="159" t="s">
        <v>427</v>
      </c>
      <c r="D239" s="160"/>
      <c r="E239" s="161"/>
      <c r="F239" s="121">
        <f>SUM(F240)</f>
        <v>1870305</v>
      </c>
      <c r="G239" s="121">
        <f t="shared" ref="G239:K240" si="118">SUM(G240)</f>
        <v>0</v>
      </c>
      <c r="H239" s="121">
        <f t="shared" si="118"/>
        <v>1870305</v>
      </c>
      <c r="I239" s="121">
        <f t="shared" si="118"/>
        <v>0</v>
      </c>
      <c r="J239" s="121">
        <f t="shared" si="118"/>
        <v>0</v>
      </c>
      <c r="K239" s="245">
        <f t="shared" si="118"/>
        <v>1870305</v>
      </c>
    </row>
    <row r="240" spans="1:11" x14ac:dyDescent="0.25">
      <c r="A240" s="57"/>
      <c r="B240" s="58"/>
      <c r="C240" s="86">
        <v>54100</v>
      </c>
      <c r="D240" s="156" t="s">
        <v>427</v>
      </c>
      <c r="E240" s="157"/>
      <c r="F240" s="122">
        <f>SUM(F241)</f>
        <v>1870305</v>
      </c>
      <c r="G240" s="122">
        <f t="shared" si="118"/>
        <v>0</v>
      </c>
      <c r="H240" s="122">
        <f t="shared" si="118"/>
        <v>1870305</v>
      </c>
      <c r="I240" s="122">
        <f t="shared" si="118"/>
        <v>0</v>
      </c>
      <c r="J240" s="122">
        <f t="shared" si="118"/>
        <v>0</v>
      </c>
      <c r="K240" s="246">
        <f t="shared" si="118"/>
        <v>1870305</v>
      </c>
    </row>
    <row r="241" spans="1:11" x14ac:dyDescent="0.25">
      <c r="A241" s="57"/>
      <c r="B241" s="59"/>
      <c r="C241" s="62"/>
      <c r="D241" s="65">
        <v>54101</v>
      </c>
      <c r="E241" s="66" t="s">
        <v>427</v>
      </c>
      <c r="F241" s="163">
        <v>1870305</v>
      </c>
      <c r="G241" s="163">
        <v>0</v>
      </c>
      <c r="H241" s="163">
        <f t="shared" si="113"/>
        <v>1870305</v>
      </c>
      <c r="I241" s="163">
        <v>0</v>
      </c>
      <c r="J241" s="163">
        <v>0</v>
      </c>
      <c r="K241" s="264">
        <f t="shared" si="112"/>
        <v>1870305</v>
      </c>
    </row>
    <row r="242" spans="1:11" x14ac:dyDescent="0.25">
      <c r="A242" s="57"/>
      <c r="B242" s="158">
        <v>55000</v>
      </c>
      <c r="C242" s="159"/>
      <c r="D242" s="160"/>
      <c r="E242" s="161"/>
      <c r="F242" s="121">
        <f>SUM(F243)</f>
        <v>139946</v>
      </c>
      <c r="G242" s="121">
        <f t="shared" ref="G242:K243" si="119">SUM(G243)</f>
        <v>0</v>
      </c>
      <c r="H242" s="121">
        <f t="shared" si="119"/>
        <v>139946</v>
      </c>
      <c r="I242" s="121">
        <f t="shared" si="119"/>
        <v>0</v>
      </c>
      <c r="J242" s="121">
        <f t="shared" si="119"/>
        <v>0</v>
      </c>
      <c r="K242" s="245">
        <f t="shared" si="119"/>
        <v>139946</v>
      </c>
    </row>
    <row r="243" spans="1:11" x14ac:dyDescent="0.25">
      <c r="A243" s="57"/>
      <c r="B243" s="58"/>
      <c r="C243" s="86">
        <v>55100</v>
      </c>
      <c r="D243" s="156"/>
      <c r="E243" s="157"/>
      <c r="F243" s="122">
        <f>SUM(F244)</f>
        <v>139946</v>
      </c>
      <c r="G243" s="122">
        <f t="shared" si="119"/>
        <v>0</v>
      </c>
      <c r="H243" s="122">
        <f t="shared" si="119"/>
        <v>139946</v>
      </c>
      <c r="I243" s="122">
        <f t="shared" si="119"/>
        <v>0</v>
      </c>
      <c r="J243" s="122">
        <f t="shared" si="119"/>
        <v>0</v>
      </c>
      <c r="K243" s="246">
        <f t="shared" si="119"/>
        <v>139946</v>
      </c>
    </row>
    <row r="244" spans="1:11" x14ac:dyDescent="0.25">
      <c r="A244" s="57"/>
      <c r="B244" s="59"/>
      <c r="C244" s="58"/>
      <c r="D244" s="60">
        <v>55101</v>
      </c>
      <c r="E244" s="61" t="s">
        <v>367</v>
      </c>
      <c r="F244" s="163">
        <v>139946</v>
      </c>
      <c r="G244" s="163">
        <v>0</v>
      </c>
      <c r="H244" s="163">
        <f t="shared" ref="H244" si="120">F244+G244</f>
        <v>139946</v>
      </c>
      <c r="I244" s="163">
        <v>0</v>
      </c>
      <c r="J244" s="163">
        <v>0</v>
      </c>
      <c r="K244" s="264">
        <f t="shared" ref="K244" si="121">H244-I244</f>
        <v>139946</v>
      </c>
    </row>
    <row r="245" spans="1:11" x14ac:dyDescent="0.25">
      <c r="A245" s="57"/>
      <c r="B245" s="158">
        <v>56000</v>
      </c>
      <c r="C245" s="159" t="s">
        <v>356</v>
      </c>
      <c r="D245" s="160"/>
      <c r="E245" s="161"/>
      <c r="F245" s="121">
        <f>SUM(F246,F248,F250,F252)</f>
        <v>17790872.079999998</v>
      </c>
      <c r="G245" s="121">
        <f t="shared" ref="G245:K245" si="122">SUM(G246,G248,G250,G252)</f>
        <v>0</v>
      </c>
      <c r="H245" s="121">
        <f t="shared" si="122"/>
        <v>17790872.079999998</v>
      </c>
      <c r="I245" s="121">
        <f t="shared" si="122"/>
        <v>1229915.21</v>
      </c>
      <c r="J245" s="121">
        <f t="shared" si="122"/>
        <v>1169247.6000000001</v>
      </c>
      <c r="K245" s="121">
        <f t="shared" si="122"/>
        <v>16560956.870000001</v>
      </c>
    </row>
    <row r="246" spans="1:11" x14ac:dyDescent="0.25">
      <c r="A246" s="57"/>
      <c r="B246" s="58"/>
      <c r="C246" s="86">
        <v>56400</v>
      </c>
      <c r="D246" s="156" t="s">
        <v>357</v>
      </c>
      <c r="E246" s="157"/>
      <c r="F246" s="122">
        <f>SUM(F247)</f>
        <v>16084427</v>
      </c>
      <c r="G246" s="122">
        <f t="shared" ref="G246:K246" si="123">SUM(G247)</f>
        <v>0</v>
      </c>
      <c r="H246" s="122">
        <f t="shared" si="123"/>
        <v>16084427</v>
      </c>
      <c r="I246" s="122">
        <f t="shared" si="123"/>
        <v>36936</v>
      </c>
      <c r="J246" s="122">
        <f t="shared" si="123"/>
        <v>36936</v>
      </c>
      <c r="K246" s="122">
        <f t="shared" si="123"/>
        <v>16047491</v>
      </c>
    </row>
    <row r="247" spans="1:11" ht="30" x14ac:dyDescent="0.25">
      <c r="A247" s="57"/>
      <c r="B247" s="59"/>
      <c r="C247" s="58"/>
      <c r="D247" s="60">
        <v>56401</v>
      </c>
      <c r="E247" s="61" t="s">
        <v>358</v>
      </c>
      <c r="F247" s="163">
        <v>16084427</v>
      </c>
      <c r="G247" s="163">
        <v>0</v>
      </c>
      <c r="H247" s="163">
        <f t="shared" si="113"/>
        <v>16084427</v>
      </c>
      <c r="I247" s="163">
        <v>36936</v>
      </c>
      <c r="J247" s="163">
        <v>36936</v>
      </c>
      <c r="K247" s="264">
        <f t="shared" si="112"/>
        <v>16047491</v>
      </c>
    </row>
    <row r="248" spans="1:11" x14ac:dyDescent="0.25">
      <c r="A248" s="57"/>
      <c r="B248" s="58"/>
      <c r="C248" s="86">
        <v>56500</v>
      </c>
      <c r="D248" s="156" t="s">
        <v>359</v>
      </c>
      <c r="E248" s="157"/>
      <c r="F248" s="122">
        <f>SUM(F249)</f>
        <v>1493700.33</v>
      </c>
      <c r="G248" s="122">
        <f t="shared" ref="G248:J248" si="124">SUM(G249)</f>
        <v>0</v>
      </c>
      <c r="H248" s="122">
        <f t="shared" si="124"/>
        <v>1493700.33</v>
      </c>
      <c r="I248" s="122">
        <f t="shared" si="124"/>
        <v>1192979.21</v>
      </c>
      <c r="J248" s="122">
        <f t="shared" si="124"/>
        <v>1132311.6000000001</v>
      </c>
      <c r="K248" s="246">
        <f t="shared" si="112"/>
        <v>300721.12000000011</v>
      </c>
    </row>
    <row r="249" spans="1:11" ht="30" x14ac:dyDescent="0.25">
      <c r="A249" s="57"/>
      <c r="B249" s="59"/>
      <c r="C249" s="58"/>
      <c r="D249" s="60">
        <v>56501</v>
      </c>
      <c r="E249" s="61" t="s">
        <v>359</v>
      </c>
      <c r="F249" s="163">
        <v>1493700.33</v>
      </c>
      <c r="G249" s="163">
        <v>0</v>
      </c>
      <c r="H249" s="163">
        <f t="shared" si="113"/>
        <v>1493700.33</v>
      </c>
      <c r="I249" s="163">
        <v>1192979.21</v>
      </c>
      <c r="J249" s="163">
        <v>1132311.6000000001</v>
      </c>
      <c r="K249" s="264">
        <f t="shared" si="112"/>
        <v>300721.12000000011</v>
      </c>
    </row>
    <row r="250" spans="1:11" x14ac:dyDescent="0.25">
      <c r="A250" s="57"/>
      <c r="B250" s="58"/>
      <c r="C250" s="86">
        <v>56600</v>
      </c>
      <c r="D250" s="156" t="s">
        <v>360</v>
      </c>
      <c r="E250" s="157"/>
      <c r="F250" s="122">
        <f>SUM(F251)</f>
        <v>197744.75</v>
      </c>
      <c r="G250" s="122">
        <f t="shared" ref="G250:J250" si="125">SUM(G251)</f>
        <v>0</v>
      </c>
      <c r="H250" s="122">
        <f t="shared" si="125"/>
        <v>197744.75</v>
      </c>
      <c r="I250" s="122">
        <f t="shared" si="125"/>
        <v>0</v>
      </c>
      <c r="J250" s="122">
        <f t="shared" si="125"/>
        <v>0</v>
      </c>
      <c r="K250" s="246">
        <f t="shared" si="112"/>
        <v>197744.75</v>
      </c>
    </row>
    <row r="251" spans="1:11" ht="30" x14ac:dyDescent="0.25">
      <c r="A251" s="57"/>
      <c r="B251" s="59"/>
      <c r="C251" s="58"/>
      <c r="D251" s="67">
        <v>56601</v>
      </c>
      <c r="E251" s="68" t="s">
        <v>360</v>
      </c>
      <c r="F251" s="163">
        <v>197744.75</v>
      </c>
      <c r="G251" s="163">
        <v>0</v>
      </c>
      <c r="H251" s="163">
        <f t="shared" si="113"/>
        <v>197744.75</v>
      </c>
      <c r="I251" s="163">
        <v>0</v>
      </c>
      <c r="J251" s="163">
        <v>0</v>
      </c>
      <c r="K251" s="264">
        <f t="shared" si="112"/>
        <v>197744.75</v>
      </c>
    </row>
    <row r="252" spans="1:11" x14ac:dyDescent="0.25">
      <c r="A252" s="57"/>
      <c r="B252" s="58"/>
      <c r="C252" s="86">
        <v>56700</v>
      </c>
      <c r="D252" s="156" t="s">
        <v>464</v>
      </c>
      <c r="E252" s="157"/>
      <c r="F252" s="122">
        <f>SUM(F253)</f>
        <v>15000</v>
      </c>
      <c r="G252" s="122">
        <f t="shared" ref="G252:J252" si="126">SUM(G253)</f>
        <v>0</v>
      </c>
      <c r="H252" s="122">
        <f t="shared" si="126"/>
        <v>15000</v>
      </c>
      <c r="I252" s="122">
        <f t="shared" si="126"/>
        <v>0</v>
      </c>
      <c r="J252" s="122">
        <f t="shared" si="126"/>
        <v>0</v>
      </c>
      <c r="K252" s="246">
        <f t="shared" si="112"/>
        <v>15000</v>
      </c>
    </row>
    <row r="253" spans="1:11" x14ac:dyDescent="0.25">
      <c r="A253" s="57"/>
      <c r="B253" s="59"/>
      <c r="C253" s="58"/>
      <c r="D253" s="67">
        <v>56701</v>
      </c>
      <c r="E253" s="259" t="s">
        <v>464</v>
      </c>
      <c r="F253" s="163">
        <v>15000</v>
      </c>
      <c r="G253" s="163">
        <v>0</v>
      </c>
      <c r="H253" s="163">
        <f t="shared" si="113"/>
        <v>15000</v>
      </c>
      <c r="I253" s="163">
        <v>0</v>
      </c>
      <c r="J253" s="163">
        <v>0</v>
      </c>
      <c r="K253" s="264">
        <f t="shared" si="112"/>
        <v>15000</v>
      </c>
    </row>
    <row r="254" spans="1:11" x14ac:dyDescent="0.25">
      <c r="A254" s="57"/>
      <c r="B254" s="214"/>
      <c r="C254" s="213"/>
      <c r="D254" s="65"/>
      <c r="E254" s="66"/>
      <c r="F254" s="163"/>
      <c r="G254" s="163"/>
      <c r="H254" s="163"/>
      <c r="I254" s="163"/>
      <c r="J254" s="163"/>
      <c r="K254" s="264"/>
    </row>
    <row r="255" spans="1:11" x14ac:dyDescent="0.25">
      <c r="A255" s="49">
        <v>60000</v>
      </c>
      <c r="B255" s="50" t="s">
        <v>428</v>
      </c>
      <c r="C255" s="51"/>
      <c r="D255" s="51"/>
      <c r="E255" s="52"/>
      <c r="F255" s="163">
        <f>SUM(F256)</f>
        <v>4000000</v>
      </c>
      <c r="G255" s="163">
        <f t="shared" ref="G255:J257" si="127">SUM(G256)</f>
        <v>0</v>
      </c>
      <c r="H255" s="163">
        <f t="shared" si="127"/>
        <v>4000000</v>
      </c>
      <c r="I255" s="163">
        <f t="shared" si="127"/>
        <v>0</v>
      </c>
      <c r="J255" s="163">
        <f t="shared" si="127"/>
        <v>0</v>
      </c>
      <c r="K255" s="264">
        <f t="shared" si="112"/>
        <v>4000000</v>
      </c>
    </row>
    <row r="256" spans="1:11" x14ac:dyDescent="0.25">
      <c r="A256" s="57"/>
      <c r="B256" s="158">
        <v>62000</v>
      </c>
      <c r="C256" s="159" t="s">
        <v>371</v>
      </c>
      <c r="D256" s="160"/>
      <c r="E256" s="161"/>
      <c r="F256" s="121">
        <f>SUM(F257)</f>
        <v>4000000</v>
      </c>
      <c r="G256" s="121">
        <f t="shared" si="127"/>
        <v>0</v>
      </c>
      <c r="H256" s="121">
        <f t="shared" si="127"/>
        <v>4000000</v>
      </c>
      <c r="I256" s="121">
        <f t="shared" si="127"/>
        <v>0</v>
      </c>
      <c r="J256" s="121">
        <f t="shared" si="127"/>
        <v>0</v>
      </c>
      <c r="K256" s="245">
        <f t="shared" si="112"/>
        <v>4000000</v>
      </c>
    </row>
    <row r="257" spans="1:11" x14ac:dyDescent="0.25">
      <c r="A257" s="57"/>
      <c r="B257" s="58"/>
      <c r="C257" s="86">
        <v>62900</v>
      </c>
      <c r="D257" s="156" t="s">
        <v>398</v>
      </c>
      <c r="E257" s="157"/>
      <c r="F257" s="122">
        <f>SUM(F258)</f>
        <v>4000000</v>
      </c>
      <c r="G257" s="122">
        <f t="shared" si="127"/>
        <v>0</v>
      </c>
      <c r="H257" s="122">
        <f t="shared" si="127"/>
        <v>4000000</v>
      </c>
      <c r="I257" s="122">
        <f t="shared" si="127"/>
        <v>0</v>
      </c>
      <c r="J257" s="122">
        <f t="shared" si="127"/>
        <v>0</v>
      </c>
      <c r="K257" s="246">
        <f t="shared" si="112"/>
        <v>4000000</v>
      </c>
    </row>
    <row r="258" spans="1:11" ht="30" x14ac:dyDescent="0.25">
      <c r="A258" s="112"/>
      <c r="B258" s="113"/>
      <c r="C258" s="114"/>
      <c r="D258" s="115">
        <v>62901</v>
      </c>
      <c r="E258" s="66" t="s">
        <v>474</v>
      </c>
      <c r="F258" s="163">
        <v>4000000</v>
      </c>
      <c r="G258" s="163">
        <v>0</v>
      </c>
      <c r="H258" s="163">
        <f t="shared" si="113"/>
        <v>4000000</v>
      </c>
      <c r="I258" s="163">
        <v>0</v>
      </c>
      <c r="J258" s="163">
        <v>0</v>
      </c>
      <c r="K258" s="264">
        <f t="shared" si="112"/>
        <v>4000000</v>
      </c>
    </row>
    <row r="259" spans="1:11" x14ac:dyDescent="0.25">
      <c r="A259" s="112"/>
      <c r="B259" s="113"/>
      <c r="C259" s="114"/>
      <c r="D259" s="115"/>
      <c r="E259" s="116"/>
      <c r="F259" s="163"/>
      <c r="G259" s="163"/>
      <c r="H259" s="163"/>
      <c r="I259" s="163"/>
      <c r="J259" s="163"/>
      <c r="K259" s="264"/>
    </row>
    <row r="260" spans="1:11" x14ac:dyDescent="0.25">
      <c r="A260" s="49">
        <v>70000</v>
      </c>
      <c r="B260" s="50" t="s">
        <v>431</v>
      </c>
      <c r="C260" s="51"/>
      <c r="D260" s="51"/>
      <c r="E260" s="52"/>
      <c r="F260" s="163">
        <f>SUM(F261)</f>
        <v>9000000</v>
      </c>
      <c r="G260" s="163">
        <f t="shared" ref="G260:J262" si="128">SUM(G261)</f>
        <v>0</v>
      </c>
      <c r="H260" s="163">
        <f t="shared" si="128"/>
        <v>9000000</v>
      </c>
      <c r="I260" s="163">
        <f t="shared" si="128"/>
        <v>5000000</v>
      </c>
      <c r="J260" s="163">
        <f t="shared" si="128"/>
        <v>0</v>
      </c>
      <c r="K260" s="264">
        <f t="shared" si="112"/>
        <v>4000000</v>
      </c>
    </row>
    <row r="261" spans="1:11" x14ac:dyDescent="0.25">
      <c r="A261" s="57"/>
      <c r="B261" s="158">
        <v>75000</v>
      </c>
      <c r="C261" s="159" t="s">
        <v>432</v>
      </c>
      <c r="D261" s="160"/>
      <c r="E261" s="161"/>
      <c r="F261" s="121">
        <f>SUM(F262)</f>
        <v>9000000</v>
      </c>
      <c r="G261" s="121">
        <f t="shared" si="128"/>
        <v>0</v>
      </c>
      <c r="H261" s="121">
        <f t="shared" si="128"/>
        <v>9000000</v>
      </c>
      <c r="I261" s="121">
        <f t="shared" si="128"/>
        <v>5000000</v>
      </c>
      <c r="J261" s="121">
        <f t="shared" si="128"/>
        <v>0</v>
      </c>
      <c r="K261" s="245">
        <f t="shared" si="112"/>
        <v>4000000</v>
      </c>
    </row>
    <row r="262" spans="1:11" x14ac:dyDescent="0.25">
      <c r="A262" s="57"/>
      <c r="B262" s="58"/>
      <c r="C262" s="86">
        <v>75300</v>
      </c>
      <c r="D262" s="156" t="s">
        <v>430</v>
      </c>
      <c r="E262" s="157"/>
      <c r="F262" s="122">
        <f>SUM(F263)</f>
        <v>9000000</v>
      </c>
      <c r="G262" s="122">
        <f t="shared" si="128"/>
        <v>0</v>
      </c>
      <c r="H262" s="122">
        <f t="shared" si="128"/>
        <v>9000000</v>
      </c>
      <c r="I262" s="122">
        <f t="shared" si="128"/>
        <v>5000000</v>
      </c>
      <c r="J262" s="122">
        <f t="shared" si="128"/>
        <v>0</v>
      </c>
      <c r="K262" s="246">
        <f t="shared" si="112"/>
        <v>4000000</v>
      </c>
    </row>
    <row r="263" spans="1:11" ht="30" x14ac:dyDescent="0.25">
      <c r="A263" s="112"/>
      <c r="B263" s="113"/>
      <c r="C263" s="114"/>
      <c r="D263" s="115">
        <v>75301</v>
      </c>
      <c r="E263" s="116" t="s">
        <v>433</v>
      </c>
      <c r="F263" s="163">
        <v>9000000</v>
      </c>
      <c r="G263" s="163">
        <v>0</v>
      </c>
      <c r="H263" s="163">
        <f t="shared" si="113"/>
        <v>9000000</v>
      </c>
      <c r="I263" s="163">
        <v>5000000</v>
      </c>
      <c r="J263" s="163">
        <v>0</v>
      </c>
      <c r="K263" s="264">
        <f t="shared" si="112"/>
        <v>4000000</v>
      </c>
    </row>
    <row r="264" spans="1:11" ht="15.75" thickBot="1" x14ac:dyDescent="0.3">
      <c r="A264" s="247"/>
      <c r="B264" s="248"/>
      <c r="C264" s="261"/>
      <c r="D264" s="262"/>
      <c r="E264" s="263"/>
      <c r="F264" s="249"/>
      <c r="G264" s="249"/>
      <c r="H264" s="249"/>
      <c r="I264" s="249"/>
      <c r="J264" s="249"/>
      <c r="K264" s="265"/>
    </row>
    <row r="265" spans="1:11" x14ac:dyDescent="0.25">
      <c r="A265" s="241"/>
      <c r="B265" s="241"/>
      <c r="C265" s="241"/>
      <c r="D265" s="241"/>
      <c r="E265" s="242"/>
    </row>
    <row r="266" spans="1:11" x14ac:dyDescent="0.25">
      <c r="A266" s="241"/>
      <c r="B266" s="241"/>
      <c r="C266" s="241"/>
      <c r="D266" s="241"/>
      <c r="E266" s="242"/>
    </row>
  </sheetData>
  <mergeCells count="10">
    <mergeCell ref="A7:A8"/>
    <mergeCell ref="B7:B8"/>
    <mergeCell ref="C7:E7"/>
    <mergeCell ref="F7:J7"/>
    <mergeCell ref="K7:K8"/>
    <mergeCell ref="A1:K1"/>
    <mergeCell ref="A2:K2"/>
    <mergeCell ref="A3:K3"/>
    <mergeCell ref="A4:K4"/>
    <mergeCell ref="A5:K5"/>
  </mergeCells>
  <pageMargins left="0.51181102362204722" right="0.43307086614173229" top="0.39" bottom="0.41" header="0.23622047244094491" footer="0.31496062992125984"/>
  <pageSetup scale="55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G15"/>
  <sheetViews>
    <sheetView workbookViewId="0">
      <selection activeCell="A2" sqref="A2"/>
    </sheetView>
  </sheetViews>
  <sheetFormatPr baseColWidth="10" defaultRowHeight="15" x14ac:dyDescent="0.25"/>
  <sheetData>
    <row r="10" spans="6:7" x14ac:dyDescent="0.25">
      <c r="F10" s="240"/>
      <c r="G10" s="240"/>
    </row>
    <row r="11" spans="6:7" x14ac:dyDescent="0.25">
      <c r="F11" s="240"/>
      <c r="G11" s="240"/>
    </row>
    <row r="12" spans="6:7" x14ac:dyDescent="0.25">
      <c r="F12" s="240"/>
      <c r="G12" s="240"/>
    </row>
    <row r="13" spans="6:7" x14ac:dyDescent="0.25">
      <c r="F13" s="240"/>
      <c r="G13" s="240"/>
    </row>
    <row r="14" spans="6:7" x14ac:dyDescent="0.25">
      <c r="F14" s="240"/>
      <c r="G14" s="240"/>
    </row>
    <row r="15" spans="6:7" x14ac:dyDescent="0.25">
      <c r="F15" s="240"/>
      <c r="G15" s="24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workbookViewId="0">
      <selection activeCell="C43" sqref="C43"/>
    </sheetView>
  </sheetViews>
  <sheetFormatPr baseColWidth="10" defaultRowHeight="15" x14ac:dyDescent="0.25"/>
  <cols>
    <col min="1" max="1" width="10" style="70" customWidth="1"/>
    <col min="2" max="2" width="86.85546875" style="70" customWidth="1"/>
    <col min="3" max="3" width="18.42578125" style="70" customWidth="1"/>
    <col min="4" max="4" width="11.42578125" style="70"/>
    <col min="5" max="5" width="18.28515625" style="70" bestFit="1" customWidth="1"/>
    <col min="6" max="246" width="11.42578125" style="70"/>
    <col min="247" max="247" width="16.28515625" style="70" customWidth="1"/>
    <col min="248" max="248" width="46.5703125" style="70" customWidth="1"/>
    <col min="249" max="249" width="13.28515625" style="70" customWidth="1"/>
    <col min="250" max="250" width="13.5703125" style="70" customWidth="1"/>
    <col min="251" max="251" width="12.5703125" style="70" customWidth="1"/>
    <col min="252" max="252" width="13.5703125" style="70" customWidth="1"/>
    <col min="253" max="253" width="22.42578125" style="70" customWidth="1"/>
    <col min="254" max="502" width="11.42578125" style="70"/>
    <col min="503" max="503" width="16.28515625" style="70" customWidth="1"/>
    <col min="504" max="504" width="46.5703125" style="70" customWidth="1"/>
    <col min="505" max="505" width="13.28515625" style="70" customWidth="1"/>
    <col min="506" max="506" width="13.5703125" style="70" customWidth="1"/>
    <col min="507" max="507" width="12.5703125" style="70" customWidth="1"/>
    <col min="508" max="508" width="13.5703125" style="70" customWidth="1"/>
    <col min="509" max="509" width="22.42578125" style="70" customWidth="1"/>
    <col min="510" max="758" width="11.42578125" style="70"/>
    <col min="759" max="759" width="16.28515625" style="70" customWidth="1"/>
    <col min="760" max="760" width="46.5703125" style="70" customWidth="1"/>
    <col min="761" max="761" width="13.28515625" style="70" customWidth="1"/>
    <col min="762" max="762" width="13.5703125" style="70" customWidth="1"/>
    <col min="763" max="763" width="12.5703125" style="70" customWidth="1"/>
    <col min="764" max="764" width="13.5703125" style="70" customWidth="1"/>
    <col min="765" max="765" width="22.42578125" style="70" customWidth="1"/>
    <col min="766" max="1014" width="11.42578125" style="70"/>
    <col min="1015" max="1015" width="16.28515625" style="70" customWidth="1"/>
    <col min="1016" max="1016" width="46.5703125" style="70" customWidth="1"/>
    <col min="1017" max="1017" width="13.28515625" style="70" customWidth="1"/>
    <col min="1018" max="1018" width="13.5703125" style="70" customWidth="1"/>
    <col min="1019" max="1019" width="12.5703125" style="70" customWidth="1"/>
    <col min="1020" max="1020" width="13.5703125" style="70" customWidth="1"/>
    <col min="1021" max="1021" width="22.42578125" style="70" customWidth="1"/>
    <col min="1022" max="1270" width="11.42578125" style="70"/>
    <col min="1271" max="1271" width="16.28515625" style="70" customWidth="1"/>
    <col min="1272" max="1272" width="46.5703125" style="70" customWidth="1"/>
    <col min="1273" max="1273" width="13.28515625" style="70" customWidth="1"/>
    <col min="1274" max="1274" width="13.5703125" style="70" customWidth="1"/>
    <col min="1275" max="1275" width="12.5703125" style="70" customWidth="1"/>
    <col min="1276" max="1276" width="13.5703125" style="70" customWidth="1"/>
    <col min="1277" max="1277" width="22.42578125" style="70" customWidth="1"/>
    <col min="1278" max="1526" width="11.42578125" style="70"/>
    <col min="1527" max="1527" width="16.28515625" style="70" customWidth="1"/>
    <col min="1528" max="1528" width="46.5703125" style="70" customWidth="1"/>
    <col min="1529" max="1529" width="13.28515625" style="70" customWidth="1"/>
    <col min="1530" max="1530" width="13.5703125" style="70" customWidth="1"/>
    <col min="1531" max="1531" width="12.5703125" style="70" customWidth="1"/>
    <col min="1532" max="1532" width="13.5703125" style="70" customWidth="1"/>
    <col min="1533" max="1533" width="22.42578125" style="70" customWidth="1"/>
    <col min="1534" max="1782" width="11.42578125" style="70"/>
    <col min="1783" max="1783" width="16.28515625" style="70" customWidth="1"/>
    <col min="1784" max="1784" width="46.5703125" style="70" customWidth="1"/>
    <col min="1785" max="1785" width="13.28515625" style="70" customWidth="1"/>
    <col min="1786" max="1786" width="13.5703125" style="70" customWidth="1"/>
    <col min="1787" max="1787" width="12.5703125" style="70" customWidth="1"/>
    <col min="1788" max="1788" width="13.5703125" style="70" customWidth="1"/>
    <col min="1789" max="1789" width="22.42578125" style="70" customWidth="1"/>
    <col min="1790" max="2038" width="11.42578125" style="70"/>
    <col min="2039" max="2039" width="16.28515625" style="70" customWidth="1"/>
    <col min="2040" max="2040" width="46.5703125" style="70" customWidth="1"/>
    <col min="2041" max="2041" width="13.28515625" style="70" customWidth="1"/>
    <col min="2042" max="2042" width="13.5703125" style="70" customWidth="1"/>
    <col min="2043" max="2043" width="12.5703125" style="70" customWidth="1"/>
    <col min="2044" max="2044" width="13.5703125" style="70" customWidth="1"/>
    <col min="2045" max="2045" width="22.42578125" style="70" customWidth="1"/>
    <col min="2046" max="2294" width="11.42578125" style="70"/>
    <col min="2295" max="2295" width="16.28515625" style="70" customWidth="1"/>
    <col min="2296" max="2296" width="46.5703125" style="70" customWidth="1"/>
    <col min="2297" max="2297" width="13.28515625" style="70" customWidth="1"/>
    <col min="2298" max="2298" width="13.5703125" style="70" customWidth="1"/>
    <col min="2299" max="2299" width="12.5703125" style="70" customWidth="1"/>
    <col min="2300" max="2300" width="13.5703125" style="70" customWidth="1"/>
    <col min="2301" max="2301" width="22.42578125" style="70" customWidth="1"/>
    <col min="2302" max="2550" width="11.42578125" style="70"/>
    <col min="2551" max="2551" width="16.28515625" style="70" customWidth="1"/>
    <col min="2552" max="2552" width="46.5703125" style="70" customWidth="1"/>
    <col min="2553" max="2553" width="13.28515625" style="70" customWidth="1"/>
    <col min="2554" max="2554" width="13.5703125" style="70" customWidth="1"/>
    <col min="2555" max="2555" width="12.5703125" style="70" customWidth="1"/>
    <col min="2556" max="2556" width="13.5703125" style="70" customWidth="1"/>
    <col min="2557" max="2557" width="22.42578125" style="70" customWidth="1"/>
    <col min="2558" max="2806" width="11.42578125" style="70"/>
    <col min="2807" max="2807" width="16.28515625" style="70" customWidth="1"/>
    <col min="2808" max="2808" width="46.5703125" style="70" customWidth="1"/>
    <col min="2809" max="2809" width="13.28515625" style="70" customWidth="1"/>
    <col min="2810" max="2810" width="13.5703125" style="70" customWidth="1"/>
    <col min="2811" max="2811" width="12.5703125" style="70" customWidth="1"/>
    <col min="2812" max="2812" width="13.5703125" style="70" customWidth="1"/>
    <col min="2813" max="2813" width="22.42578125" style="70" customWidth="1"/>
    <col min="2814" max="3062" width="11.42578125" style="70"/>
    <col min="3063" max="3063" width="16.28515625" style="70" customWidth="1"/>
    <col min="3064" max="3064" width="46.5703125" style="70" customWidth="1"/>
    <col min="3065" max="3065" width="13.28515625" style="70" customWidth="1"/>
    <col min="3066" max="3066" width="13.5703125" style="70" customWidth="1"/>
    <col min="3067" max="3067" width="12.5703125" style="70" customWidth="1"/>
    <col min="3068" max="3068" width="13.5703125" style="70" customWidth="1"/>
    <col min="3069" max="3069" width="22.42578125" style="70" customWidth="1"/>
    <col min="3070" max="3318" width="11.42578125" style="70"/>
    <col min="3319" max="3319" width="16.28515625" style="70" customWidth="1"/>
    <col min="3320" max="3320" width="46.5703125" style="70" customWidth="1"/>
    <col min="3321" max="3321" width="13.28515625" style="70" customWidth="1"/>
    <col min="3322" max="3322" width="13.5703125" style="70" customWidth="1"/>
    <col min="3323" max="3323" width="12.5703125" style="70" customWidth="1"/>
    <col min="3324" max="3324" width="13.5703125" style="70" customWidth="1"/>
    <col min="3325" max="3325" width="22.42578125" style="70" customWidth="1"/>
    <col min="3326" max="3574" width="11.42578125" style="70"/>
    <col min="3575" max="3575" width="16.28515625" style="70" customWidth="1"/>
    <col min="3576" max="3576" width="46.5703125" style="70" customWidth="1"/>
    <col min="3577" max="3577" width="13.28515625" style="70" customWidth="1"/>
    <col min="3578" max="3578" width="13.5703125" style="70" customWidth="1"/>
    <col min="3579" max="3579" width="12.5703125" style="70" customWidth="1"/>
    <col min="3580" max="3580" width="13.5703125" style="70" customWidth="1"/>
    <col min="3581" max="3581" width="22.42578125" style="70" customWidth="1"/>
    <col min="3582" max="3830" width="11.42578125" style="70"/>
    <col min="3831" max="3831" width="16.28515625" style="70" customWidth="1"/>
    <col min="3832" max="3832" width="46.5703125" style="70" customWidth="1"/>
    <col min="3833" max="3833" width="13.28515625" style="70" customWidth="1"/>
    <col min="3834" max="3834" width="13.5703125" style="70" customWidth="1"/>
    <col min="3835" max="3835" width="12.5703125" style="70" customWidth="1"/>
    <col min="3836" max="3836" width="13.5703125" style="70" customWidth="1"/>
    <col min="3837" max="3837" width="22.42578125" style="70" customWidth="1"/>
    <col min="3838" max="4086" width="11.42578125" style="70"/>
    <col min="4087" max="4087" width="16.28515625" style="70" customWidth="1"/>
    <col min="4088" max="4088" width="46.5703125" style="70" customWidth="1"/>
    <col min="4089" max="4089" width="13.28515625" style="70" customWidth="1"/>
    <col min="4090" max="4090" width="13.5703125" style="70" customWidth="1"/>
    <col min="4091" max="4091" width="12.5703125" style="70" customWidth="1"/>
    <col min="4092" max="4092" width="13.5703125" style="70" customWidth="1"/>
    <col min="4093" max="4093" width="22.42578125" style="70" customWidth="1"/>
    <col min="4094" max="4342" width="11.42578125" style="70"/>
    <col min="4343" max="4343" width="16.28515625" style="70" customWidth="1"/>
    <col min="4344" max="4344" width="46.5703125" style="70" customWidth="1"/>
    <col min="4345" max="4345" width="13.28515625" style="70" customWidth="1"/>
    <col min="4346" max="4346" width="13.5703125" style="70" customWidth="1"/>
    <col min="4347" max="4347" width="12.5703125" style="70" customWidth="1"/>
    <col min="4348" max="4348" width="13.5703125" style="70" customWidth="1"/>
    <col min="4349" max="4349" width="22.42578125" style="70" customWidth="1"/>
    <col min="4350" max="4598" width="11.42578125" style="70"/>
    <col min="4599" max="4599" width="16.28515625" style="70" customWidth="1"/>
    <col min="4600" max="4600" width="46.5703125" style="70" customWidth="1"/>
    <col min="4601" max="4601" width="13.28515625" style="70" customWidth="1"/>
    <col min="4602" max="4602" width="13.5703125" style="70" customWidth="1"/>
    <col min="4603" max="4603" width="12.5703125" style="70" customWidth="1"/>
    <col min="4604" max="4604" width="13.5703125" style="70" customWidth="1"/>
    <col min="4605" max="4605" width="22.42578125" style="70" customWidth="1"/>
    <col min="4606" max="4854" width="11.42578125" style="70"/>
    <col min="4855" max="4855" width="16.28515625" style="70" customWidth="1"/>
    <col min="4856" max="4856" width="46.5703125" style="70" customWidth="1"/>
    <col min="4857" max="4857" width="13.28515625" style="70" customWidth="1"/>
    <col min="4858" max="4858" width="13.5703125" style="70" customWidth="1"/>
    <col min="4859" max="4859" width="12.5703125" style="70" customWidth="1"/>
    <col min="4860" max="4860" width="13.5703125" style="70" customWidth="1"/>
    <col min="4861" max="4861" width="22.42578125" style="70" customWidth="1"/>
    <col min="4862" max="5110" width="11.42578125" style="70"/>
    <col min="5111" max="5111" width="16.28515625" style="70" customWidth="1"/>
    <col min="5112" max="5112" width="46.5703125" style="70" customWidth="1"/>
    <col min="5113" max="5113" width="13.28515625" style="70" customWidth="1"/>
    <col min="5114" max="5114" width="13.5703125" style="70" customWidth="1"/>
    <col min="5115" max="5115" width="12.5703125" style="70" customWidth="1"/>
    <col min="5116" max="5116" width="13.5703125" style="70" customWidth="1"/>
    <col min="5117" max="5117" width="22.42578125" style="70" customWidth="1"/>
    <col min="5118" max="5366" width="11.42578125" style="70"/>
    <col min="5367" max="5367" width="16.28515625" style="70" customWidth="1"/>
    <col min="5368" max="5368" width="46.5703125" style="70" customWidth="1"/>
    <col min="5369" max="5369" width="13.28515625" style="70" customWidth="1"/>
    <col min="5370" max="5370" width="13.5703125" style="70" customWidth="1"/>
    <col min="5371" max="5371" width="12.5703125" style="70" customWidth="1"/>
    <col min="5372" max="5372" width="13.5703125" style="70" customWidth="1"/>
    <col min="5373" max="5373" width="22.42578125" style="70" customWidth="1"/>
    <col min="5374" max="5622" width="11.42578125" style="70"/>
    <col min="5623" max="5623" width="16.28515625" style="70" customWidth="1"/>
    <col min="5624" max="5624" width="46.5703125" style="70" customWidth="1"/>
    <col min="5625" max="5625" width="13.28515625" style="70" customWidth="1"/>
    <col min="5626" max="5626" width="13.5703125" style="70" customWidth="1"/>
    <col min="5627" max="5627" width="12.5703125" style="70" customWidth="1"/>
    <col min="5628" max="5628" width="13.5703125" style="70" customWidth="1"/>
    <col min="5629" max="5629" width="22.42578125" style="70" customWidth="1"/>
    <col min="5630" max="5878" width="11.42578125" style="70"/>
    <col min="5879" max="5879" width="16.28515625" style="70" customWidth="1"/>
    <col min="5880" max="5880" width="46.5703125" style="70" customWidth="1"/>
    <col min="5881" max="5881" width="13.28515625" style="70" customWidth="1"/>
    <col min="5882" max="5882" width="13.5703125" style="70" customWidth="1"/>
    <col min="5883" max="5883" width="12.5703125" style="70" customWidth="1"/>
    <col min="5884" max="5884" width="13.5703125" style="70" customWidth="1"/>
    <col min="5885" max="5885" width="22.42578125" style="70" customWidth="1"/>
    <col min="5886" max="6134" width="11.42578125" style="70"/>
    <col min="6135" max="6135" width="16.28515625" style="70" customWidth="1"/>
    <col min="6136" max="6136" width="46.5703125" style="70" customWidth="1"/>
    <col min="6137" max="6137" width="13.28515625" style="70" customWidth="1"/>
    <col min="6138" max="6138" width="13.5703125" style="70" customWidth="1"/>
    <col min="6139" max="6139" width="12.5703125" style="70" customWidth="1"/>
    <col min="6140" max="6140" width="13.5703125" style="70" customWidth="1"/>
    <col min="6141" max="6141" width="22.42578125" style="70" customWidth="1"/>
    <col min="6142" max="6390" width="11.42578125" style="70"/>
    <col min="6391" max="6391" width="16.28515625" style="70" customWidth="1"/>
    <col min="6392" max="6392" width="46.5703125" style="70" customWidth="1"/>
    <col min="6393" max="6393" width="13.28515625" style="70" customWidth="1"/>
    <col min="6394" max="6394" width="13.5703125" style="70" customWidth="1"/>
    <col min="6395" max="6395" width="12.5703125" style="70" customWidth="1"/>
    <col min="6396" max="6396" width="13.5703125" style="70" customWidth="1"/>
    <col min="6397" max="6397" width="22.42578125" style="70" customWidth="1"/>
    <col min="6398" max="6646" width="11.42578125" style="70"/>
    <col min="6647" max="6647" width="16.28515625" style="70" customWidth="1"/>
    <col min="6648" max="6648" width="46.5703125" style="70" customWidth="1"/>
    <col min="6649" max="6649" width="13.28515625" style="70" customWidth="1"/>
    <col min="6650" max="6650" width="13.5703125" style="70" customWidth="1"/>
    <col min="6651" max="6651" width="12.5703125" style="70" customWidth="1"/>
    <col min="6652" max="6652" width="13.5703125" style="70" customWidth="1"/>
    <col min="6653" max="6653" width="22.42578125" style="70" customWidth="1"/>
    <col min="6654" max="6902" width="11.42578125" style="70"/>
    <col min="6903" max="6903" width="16.28515625" style="70" customWidth="1"/>
    <col min="6904" max="6904" width="46.5703125" style="70" customWidth="1"/>
    <col min="6905" max="6905" width="13.28515625" style="70" customWidth="1"/>
    <col min="6906" max="6906" width="13.5703125" style="70" customWidth="1"/>
    <col min="6907" max="6907" width="12.5703125" style="70" customWidth="1"/>
    <col min="6908" max="6908" width="13.5703125" style="70" customWidth="1"/>
    <col min="6909" max="6909" width="22.42578125" style="70" customWidth="1"/>
    <col min="6910" max="7158" width="11.42578125" style="70"/>
    <col min="7159" max="7159" width="16.28515625" style="70" customWidth="1"/>
    <col min="7160" max="7160" width="46.5703125" style="70" customWidth="1"/>
    <col min="7161" max="7161" width="13.28515625" style="70" customWidth="1"/>
    <col min="7162" max="7162" width="13.5703125" style="70" customWidth="1"/>
    <col min="7163" max="7163" width="12.5703125" style="70" customWidth="1"/>
    <col min="7164" max="7164" width="13.5703125" style="70" customWidth="1"/>
    <col min="7165" max="7165" width="22.42578125" style="70" customWidth="1"/>
    <col min="7166" max="7414" width="11.42578125" style="70"/>
    <col min="7415" max="7415" width="16.28515625" style="70" customWidth="1"/>
    <col min="7416" max="7416" width="46.5703125" style="70" customWidth="1"/>
    <col min="7417" max="7417" width="13.28515625" style="70" customWidth="1"/>
    <col min="7418" max="7418" width="13.5703125" style="70" customWidth="1"/>
    <col min="7419" max="7419" width="12.5703125" style="70" customWidth="1"/>
    <col min="7420" max="7420" width="13.5703125" style="70" customWidth="1"/>
    <col min="7421" max="7421" width="22.42578125" style="70" customWidth="1"/>
    <col min="7422" max="7670" width="11.42578125" style="70"/>
    <col min="7671" max="7671" width="16.28515625" style="70" customWidth="1"/>
    <col min="7672" max="7672" width="46.5703125" style="70" customWidth="1"/>
    <col min="7673" max="7673" width="13.28515625" style="70" customWidth="1"/>
    <col min="7674" max="7674" width="13.5703125" style="70" customWidth="1"/>
    <col min="7675" max="7675" width="12.5703125" style="70" customWidth="1"/>
    <col min="7676" max="7676" width="13.5703125" style="70" customWidth="1"/>
    <col min="7677" max="7677" width="22.42578125" style="70" customWidth="1"/>
    <col min="7678" max="7926" width="11.42578125" style="70"/>
    <col min="7927" max="7927" width="16.28515625" style="70" customWidth="1"/>
    <col min="7928" max="7928" width="46.5703125" style="70" customWidth="1"/>
    <col min="7929" max="7929" width="13.28515625" style="70" customWidth="1"/>
    <col min="7930" max="7930" width="13.5703125" style="70" customWidth="1"/>
    <col min="7931" max="7931" width="12.5703125" style="70" customWidth="1"/>
    <col min="7932" max="7932" width="13.5703125" style="70" customWidth="1"/>
    <col min="7933" max="7933" width="22.42578125" style="70" customWidth="1"/>
    <col min="7934" max="8182" width="11.42578125" style="70"/>
    <col min="8183" max="8183" width="16.28515625" style="70" customWidth="1"/>
    <col min="8184" max="8184" width="46.5703125" style="70" customWidth="1"/>
    <col min="8185" max="8185" width="13.28515625" style="70" customWidth="1"/>
    <col min="8186" max="8186" width="13.5703125" style="70" customWidth="1"/>
    <col min="8187" max="8187" width="12.5703125" style="70" customWidth="1"/>
    <col min="8188" max="8188" width="13.5703125" style="70" customWidth="1"/>
    <col min="8189" max="8189" width="22.42578125" style="70" customWidth="1"/>
    <col min="8190" max="8438" width="11.42578125" style="70"/>
    <col min="8439" max="8439" width="16.28515625" style="70" customWidth="1"/>
    <col min="8440" max="8440" width="46.5703125" style="70" customWidth="1"/>
    <col min="8441" max="8441" width="13.28515625" style="70" customWidth="1"/>
    <col min="8442" max="8442" width="13.5703125" style="70" customWidth="1"/>
    <col min="8443" max="8443" width="12.5703125" style="70" customWidth="1"/>
    <col min="8444" max="8444" width="13.5703125" style="70" customWidth="1"/>
    <col min="8445" max="8445" width="22.42578125" style="70" customWidth="1"/>
    <col min="8446" max="8694" width="11.42578125" style="70"/>
    <col min="8695" max="8695" width="16.28515625" style="70" customWidth="1"/>
    <col min="8696" max="8696" width="46.5703125" style="70" customWidth="1"/>
    <col min="8697" max="8697" width="13.28515625" style="70" customWidth="1"/>
    <col min="8698" max="8698" width="13.5703125" style="70" customWidth="1"/>
    <col min="8699" max="8699" width="12.5703125" style="70" customWidth="1"/>
    <col min="8700" max="8700" width="13.5703125" style="70" customWidth="1"/>
    <col min="8701" max="8701" width="22.42578125" style="70" customWidth="1"/>
    <col min="8702" max="8950" width="11.42578125" style="70"/>
    <col min="8951" max="8951" width="16.28515625" style="70" customWidth="1"/>
    <col min="8952" max="8952" width="46.5703125" style="70" customWidth="1"/>
    <col min="8953" max="8953" width="13.28515625" style="70" customWidth="1"/>
    <col min="8954" max="8954" width="13.5703125" style="70" customWidth="1"/>
    <col min="8955" max="8955" width="12.5703125" style="70" customWidth="1"/>
    <col min="8956" max="8956" width="13.5703125" style="70" customWidth="1"/>
    <col min="8957" max="8957" width="22.42578125" style="70" customWidth="1"/>
    <col min="8958" max="9206" width="11.42578125" style="70"/>
    <col min="9207" max="9207" width="16.28515625" style="70" customWidth="1"/>
    <col min="9208" max="9208" width="46.5703125" style="70" customWidth="1"/>
    <col min="9209" max="9209" width="13.28515625" style="70" customWidth="1"/>
    <col min="9210" max="9210" width="13.5703125" style="70" customWidth="1"/>
    <col min="9211" max="9211" width="12.5703125" style="70" customWidth="1"/>
    <col min="9212" max="9212" width="13.5703125" style="70" customWidth="1"/>
    <col min="9213" max="9213" width="22.42578125" style="70" customWidth="1"/>
    <col min="9214" max="9462" width="11.42578125" style="70"/>
    <col min="9463" max="9463" width="16.28515625" style="70" customWidth="1"/>
    <col min="9464" max="9464" width="46.5703125" style="70" customWidth="1"/>
    <col min="9465" max="9465" width="13.28515625" style="70" customWidth="1"/>
    <col min="9466" max="9466" width="13.5703125" style="70" customWidth="1"/>
    <col min="9467" max="9467" width="12.5703125" style="70" customWidth="1"/>
    <col min="9468" max="9468" width="13.5703125" style="70" customWidth="1"/>
    <col min="9469" max="9469" width="22.42578125" style="70" customWidth="1"/>
    <col min="9470" max="9718" width="11.42578125" style="70"/>
    <col min="9719" max="9719" width="16.28515625" style="70" customWidth="1"/>
    <col min="9720" max="9720" width="46.5703125" style="70" customWidth="1"/>
    <col min="9721" max="9721" width="13.28515625" style="70" customWidth="1"/>
    <col min="9722" max="9722" width="13.5703125" style="70" customWidth="1"/>
    <col min="9723" max="9723" width="12.5703125" style="70" customWidth="1"/>
    <col min="9724" max="9724" width="13.5703125" style="70" customWidth="1"/>
    <col min="9725" max="9725" width="22.42578125" style="70" customWidth="1"/>
    <col min="9726" max="9974" width="11.42578125" style="70"/>
    <col min="9975" max="9975" width="16.28515625" style="70" customWidth="1"/>
    <col min="9976" max="9976" width="46.5703125" style="70" customWidth="1"/>
    <col min="9977" max="9977" width="13.28515625" style="70" customWidth="1"/>
    <col min="9978" max="9978" width="13.5703125" style="70" customWidth="1"/>
    <col min="9979" max="9979" width="12.5703125" style="70" customWidth="1"/>
    <col min="9980" max="9980" width="13.5703125" style="70" customWidth="1"/>
    <col min="9981" max="9981" width="22.42578125" style="70" customWidth="1"/>
    <col min="9982" max="10230" width="11.42578125" style="70"/>
    <col min="10231" max="10231" width="16.28515625" style="70" customWidth="1"/>
    <col min="10232" max="10232" width="46.5703125" style="70" customWidth="1"/>
    <col min="10233" max="10233" width="13.28515625" style="70" customWidth="1"/>
    <col min="10234" max="10234" width="13.5703125" style="70" customWidth="1"/>
    <col min="10235" max="10235" width="12.5703125" style="70" customWidth="1"/>
    <col min="10236" max="10236" width="13.5703125" style="70" customWidth="1"/>
    <col min="10237" max="10237" width="22.42578125" style="70" customWidth="1"/>
    <col min="10238" max="10486" width="11.42578125" style="70"/>
    <col min="10487" max="10487" width="16.28515625" style="70" customWidth="1"/>
    <col min="10488" max="10488" width="46.5703125" style="70" customWidth="1"/>
    <col min="10489" max="10489" width="13.28515625" style="70" customWidth="1"/>
    <col min="10490" max="10490" width="13.5703125" style="70" customWidth="1"/>
    <col min="10491" max="10491" width="12.5703125" style="70" customWidth="1"/>
    <col min="10492" max="10492" width="13.5703125" style="70" customWidth="1"/>
    <col min="10493" max="10493" width="22.42578125" style="70" customWidth="1"/>
    <col min="10494" max="10742" width="11.42578125" style="70"/>
    <col min="10743" max="10743" width="16.28515625" style="70" customWidth="1"/>
    <col min="10744" max="10744" width="46.5703125" style="70" customWidth="1"/>
    <col min="10745" max="10745" width="13.28515625" style="70" customWidth="1"/>
    <col min="10746" max="10746" width="13.5703125" style="70" customWidth="1"/>
    <col min="10747" max="10747" width="12.5703125" style="70" customWidth="1"/>
    <col min="10748" max="10748" width="13.5703125" style="70" customWidth="1"/>
    <col min="10749" max="10749" width="22.42578125" style="70" customWidth="1"/>
    <col min="10750" max="10998" width="11.42578125" style="70"/>
    <col min="10999" max="10999" width="16.28515625" style="70" customWidth="1"/>
    <col min="11000" max="11000" width="46.5703125" style="70" customWidth="1"/>
    <col min="11001" max="11001" width="13.28515625" style="70" customWidth="1"/>
    <col min="11002" max="11002" width="13.5703125" style="70" customWidth="1"/>
    <col min="11003" max="11003" width="12.5703125" style="70" customWidth="1"/>
    <col min="11004" max="11004" width="13.5703125" style="70" customWidth="1"/>
    <col min="11005" max="11005" width="22.42578125" style="70" customWidth="1"/>
    <col min="11006" max="11254" width="11.42578125" style="70"/>
    <col min="11255" max="11255" width="16.28515625" style="70" customWidth="1"/>
    <col min="11256" max="11256" width="46.5703125" style="70" customWidth="1"/>
    <col min="11257" max="11257" width="13.28515625" style="70" customWidth="1"/>
    <col min="11258" max="11258" width="13.5703125" style="70" customWidth="1"/>
    <col min="11259" max="11259" width="12.5703125" style="70" customWidth="1"/>
    <col min="11260" max="11260" width="13.5703125" style="70" customWidth="1"/>
    <col min="11261" max="11261" width="22.42578125" style="70" customWidth="1"/>
    <col min="11262" max="11510" width="11.42578125" style="70"/>
    <col min="11511" max="11511" width="16.28515625" style="70" customWidth="1"/>
    <col min="11512" max="11512" width="46.5703125" style="70" customWidth="1"/>
    <col min="11513" max="11513" width="13.28515625" style="70" customWidth="1"/>
    <col min="11514" max="11514" width="13.5703125" style="70" customWidth="1"/>
    <col min="11515" max="11515" width="12.5703125" style="70" customWidth="1"/>
    <col min="11516" max="11516" width="13.5703125" style="70" customWidth="1"/>
    <col min="11517" max="11517" width="22.42578125" style="70" customWidth="1"/>
    <col min="11518" max="11766" width="11.42578125" style="70"/>
    <col min="11767" max="11767" width="16.28515625" style="70" customWidth="1"/>
    <col min="11768" max="11768" width="46.5703125" style="70" customWidth="1"/>
    <col min="11769" max="11769" width="13.28515625" style="70" customWidth="1"/>
    <col min="11770" max="11770" width="13.5703125" style="70" customWidth="1"/>
    <col min="11771" max="11771" width="12.5703125" style="70" customWidth="1"/>
    <col min="11772" max="11772" width="13.5703125" style="70" customWidth="1"/>
    <col min="11773" max="11773" width="22.42578125" style="70" customWidth="1"/>
    <col min="11774" max="12022" width="11.42578125" style="70"/>
    <col min="12023" max="12023" width="16.28515625" style="70" customWidth="1"/>
    <col min="12024" max="12024" width="46.5703125" style="70" customWidth="1"/>
    <col min="12025" max="12025" width="13.28515625" style="70" customWidth="1"/>
    <col min="12026" max="12026" width="13.5703125" style="70" customWidth="1"/>
    <col min="12027" max="12027" width="12.5703125" style="70" customWidth="1"/>
    <col min="12028" max="12028" width="13.5703125" style="70" customWidth="1"/>
    <col min="12029" max="12029" width="22.42578125" style="70" customWidth="1"/>
    <col min="12030" max="12278" width="11.42578125" style="70"/>
    <col min="12279" max="12279" width="16.28515625" style="70" customWidth="1"/>
    <col min="12280" max="12280" width="46.5703125" style="70" customWidth="1"/>
    <col min="12281" max="12281" width="13.28515625" style="70" customWidth="1"/>
    <col min="12282" max="12282" width="13.5703125" style="70" customWidth="1"/>
    <col min="12283" max="12283" width="12.5703125" style="70" customWidth="1"/>
    <col min="12284" max="12284" width="13.5703125" style="70" customWidth="1"/>
    <col min="12285" max="12285" width="22.42578125" style="70" customWidth="1"/>
    <col min="12286" max="12534" width="11.42578125" style="70"/>
    <col min="12535" max="12535" width="16.28515625" style="70" customWidth="1"/>
    <col min="12536" max="12536" width="46.5703125" style="70" customWidth="1"/>
    <col min="12537" max="12537" width="13.28515625" style="70" customWidth="1"/>
    <col min="12538" max="12538" width="13.5703125" style="70" customWidth="1"/>
    <col min="12539" max="12539" width="12.5703125" style="70" customWidth="1"/>
    <col min="12540" max="12540" width="13.5703125" style="70" customWidth="1"/>
    <col min="12541" max="12541" width="22.42578125" style="70" customWidth="1"/>
    <col min="12542" max="12790" width="11.42578125" style="70"/>
    <col min="12791" max="12791" width="16.28515625" style="70" customWidth="1"/>
    <col min="12792" max="12792" width="46.5703125" style="70" customWidth="1"/>
    <col min="12793" max="12793" width="13.28515625" style="70" customWidth="1"/>
    <col min="12794" max="12794" width="13.5703125" style="70" customWidth="1"/>
    <col min="12795" max="12795" width="12.5703125" style="70" customWidth="1"/>
    <col min="12796" max="12796" width="13.5703125" style="70" customWidth="1"/>
    <col min="12797" max="12797" width="22.42578125" style="70" customWidth="1"/>
    <col min="12798" max="13046" width="11.42578125" style="70"/>
    <col min="13047" max="13047" width="16.28515625" style="70" customWidth="1"/>
    <col min="13048" max="13048" width="46.5703125" style="70" customWidth="1"/>
    <col min="13049" max="13049" width="13.28515625" style="70" customWidth="1"/>
    <col min="13050" max="13050" width="13.5703125" style="70" customWidth="1"/>
    <col min="13051" max="13051" width="12.5703125" style="70" customWidth="1"/>
    <col min="13052" max="13052" width="13.5703125" style="70" customWidth="1"/>
    <col min="13053" max="13053" width="22.42578125" style="70" customWidth="1"/>
    <col min="13054" max="13302" width="11.42578125" style="70"/>
    <col min="13303" max="13303" width="16.28515625" style="70" customWidth="1"/>
    <col min="13304" max="13304" width="46.5703125" style="70" customWidth="1"/>
    <col min="13305" max="13305" width="13.28515625" style="70" customWidth="1"/>
    <col min="13306" max="13306" width="13.5703125" style="70" customWidth="1"/>
    <col min="13307" max="13307" width="12.5703125" style="70" customWidth="1"/>
    <col min="13308" max="13308" width="13.5703125" style="70" customWidth="1"/>
    <col min="13309" max="13309" width="22.42578125" style="70" customWidth="1"/>
    <col min="13310" max="13558" width="11.42578125" style="70"/>
    <col min="13559" max="13559" width="16.28515625" style="70" customWidth="1"/>
    <col min="13560" max="13560" width="46.5703125" style="70" customWidth="1"/>
    <col min="13561" max="13561" width="13.28515625" style="70" customWidth="1"/>
    <col min="13562" max="13562" width="13.5703125" style="70" customWidth="1"/>
    <col min="13563" max="13563" width="12.5703125" style="70" customWidth="1"/>
    <col min="13564" max="13564" width="13.5703125" style="70" customWidth="1"/>
    <col min="13565" max="13565" width="22.42578125" style="70" customWidth="1"/>
    <col min="13566" max="13814" width="11.42578125" style="70"/>
    <col min="13815" max="13815" width="16.28515625" style="70" customWidth="1"/>
    <col min="13816" max="13816" width="46.5703125" style="70" customWidth="1"/>
    <col min="13817" max="13817" width="13.28515625" style="70" customWidth="1"/>
    <col min="13818" max="13818" width="13.5703125" style="70" customWidth="1"/>
    <col min="13819" max="13819" width="12.5703125" style="70" customWidth="1"/>
    <col min="13820" max="13820" width="13.5703125" style="70" customWidth="1"/>
    <col min="13821" max="13821" width="22.42578125" style="70" customWidth="1"/>
    <col min="13822" max="14070" width="11.42578125" style="70"/>
    <col min="14071" max="14071" width="16.28515625" style="70" customWidth="1"/>
    <col min="14072" max="14072" width="46.5703125" style="70" customWidth="1"/>
    <col min="14073" max="14073" width="13.28515625" style="70" customWidth="1"/>
    <col min="14074" max="14074" width="13.5703125" style="70" customWidth="1"/>
    <col min="14075" max="14075" width="12.5703125" style="70" customWidth="1"/>
    <col min="14076" max="14076" width="13.5703125" style="70" customWidth="1"/>
    <col min="14077" max="14077" width="22.42578125" style="70" customWidth="1"/>
    <col min="14078" max="14326" width="11.42578125" style="70"/>
    <col min="14327" max="14327" width="16.28515625" style="70" customWidth="1"/>
    <col min="14328" max="14328" width="46.5703125" style="70" customWidth="1"/>
    <col min="14329" max="14329" width="13.28515625" style="70" customWidth="1"/>
    <col min="14330" max="14330" width="13.5703125" style="70" customWidth="1"/>
    <col min="14331" max="14331" width="12.5703125" style="70" customWidth="1"/>
    <col min="14332" max="14332" width="13.5703125" style="70" customWidth="1"/>
    <col min="14333" max="14333" width="22.42578125" style="70" customWidth="1"/>
    <col min="14334" max="14582" width="11.42578125" style="70"/>
    <col min="14583" max="14583" width="16.28515625" style="70" customWidth="1"/>
    <col min="14584" max="14584" width="46.5703125" style="70" customWidth="1"/>
    <col min="14585" max="14585" width="13.28515625" style="70" customWidth="1"/>
    <col min="14586" max="14586" width="13.5703125" style="70" customWidth="1"/>
    <col min="14587" max="14587" width="12.5703125" style="70" customWidth="1"/>
    <col min="14588" max="14588" width="13.5703125" style="70" customWidth="1"/>
    <col min="14589" max="14589" width="22.42578125" style="70" customWidth="1"/>
    <col min="14590" max="14838" width="11.42578125" style="70"/>
    <col min="14839" max="14839" width="16.28515625" style="70" customWidth="1"/>
    <col min="14840" max="14840" width="46.5703125" style="70" customWidth="1"/>
    <col min="14841" max="14841" width="13.28515625" style="70" customWidth="1"/>
    <col min="14842" max="14842" width="13.5703125" style="70" customWidth="1"/>
    <col min="14843" max="14843" width="12.5703125" style="70" customWidth="1"/>
    <col min="14844" max="14844" width="13.5703125" style="70" customWidth="1"/>
    <col min="14845" max="14845" width="22.42578125" style="70" customWidth="1"/>
    <col min="14846" max="15094" width="11.42578125" style="70"/>
    <col min="15095" max="15095" width="16.28515625" style="70" customWidth="1"/>
    <col min="15096" max="15096" width="46.5703125" style="70" customWidth="1"/>
    <col min="15097" max="15097" width="13.28515625" style="70" customWidth="1"/>
    <col min="15098" max="15098" width="13.5703125" style="70" customWidth="1"/>
    <col min="15099" max="15099" width="12.5703125" style="70" customWidth="1"/>
    <col min="15100" max="15100" width="13.5703125" style="70" customWidth="1"/>
    <col min="15101" max="15101" width="22.42578125" style="70" customWidth="1"/>
    <col min="15102" max="15350" width="11.42578125" style="70"/>
    <col min="15351" max="15351" width="16.28515625" style="70" customWidth="1"/>
    <col min="15352" max="15352" width="46.5703125" style="70" customWidth="1"/>
    <col min="15353" max="15353" width="13.28515625" style="70" customWidth="1"/>
    <col min="15354" max="15354" width="13.5703125" style="70" customWidth="1"/>
    <col min="15355" max="15355" width="12.5703125" style="70" customWidth="1"/>
    <col min="15356" max="15356" width="13.5703125" style="70" customWidth="1"/>
    <col min="15357" max="15357" width="22.42578125" style="70" customWidth="1"/>
    <col min="15358" max="15606" width="11.42578125" style="70"/>
    <col min="15607" max="15607" width="16.28515625" style="70" customWidth="1"/>
    <col min="15608" max="15608" width="46.5703125" style="70" customWidth="1"/>
    <col min="15609" max="15609" width="13.28515625" style="70" customWidth="1"/>
    <col min="15610" max="15610" width="13.5703125" style="70" customWidth="1"/>
    <col min="15611" max="15611" width="12.5703125" style="70" customWidth="1"/>
    <col min="15612" max="15612" width="13.5703125" style="70" customWidth="1"/>
    <col min="15613" max="15613" width="22.42578125" style="70" customWidth="1"/>
    <col min="15614" max="15862" width="11.42578125" style="70"/>
    <col min="15863" max="15863" width="16.28515625" style="70" customWidth="1"/>
    <col min="15864" max="15864" width="46.5703125" style="70" customWidth="1"/>
    <col min="15865" max="15865" width="13.28515625" style="70" customWidth="1"/>
    <col min="15866" max="15866" width="13.5703125" style="70" customWidth="1"/>
    <col min="15867" max="15867" width="12.5703125" style="70" customWidth="1"/>
    <col min="15868" max="15868" width="13.5703125" style="70" customWidth="1"/>
    <col min="15869" max="15869" width="22.42578125" style="70" customWidth="1"/>
    <col min="15870" max="16118" width="11.42578125" style="70"/>
    <col min="16119" max="16119" width="16.28515625" style="70" customWidth="1"/>
    <col min="16120" max="16120" width="46.5703125" style="70" customWidth="1"/>
    <col min="16121" max="16121" width="13.28515625" style="70" customWidth="1"/>
    <col min="16122" max="16122" width="13.5703125" style="70" customWidth="1"/>
    <col min="16123" max="16123" width="12.5703125" style="70" customWidth="1"/>
    <col min="16124" max="16124" width="13.5703125" style="70" customWidth="1"/>
    <col min="16125" max="16125" width="22.42578125" style="70" customWidth="1"/>
    <col min="16126" max="16384" width="11.42578125" style="70"/>
  </cols>
  <sheetData>
    <row r="1" spans="1:6" x14ac:dyDescent="0.25">
      <c r="A1" s="292"/>
      <c r="B1" s="292"/>
      <c r="C1" s="292"/>
    </row>
    <row r="2" spans="1:6" ht="15" customHeight="1" x14ac:dyDescent="0.25">
      <c r="A2" s="293" t="s">
        <v>361</v>
      </c>
      <c r="B2" s="293"/>
      <c r="C2" s="293"/>
    </row>
    <row r="3" spans="1:6" ht="15" customHeight="1" x14ac:dyDescent="0.25">
      <c r="A3" s="294" t="s">
        <v>481</v>
      </c>
      <c r="B3" s="294"/>
      <c r="C3" s="294"/>
    </row>
    <row r="4" spans="1:6" ht="15" customHeight="1" x14ac:dyDescent="0.25">
      <c r="A4" s="293" t="s">
        <v>487</v>
      </c>
      <c r="B4" s="293"/>
      <c r="C4" s="293"/>
    </row>
    <row r="5" spans="1:6" ht="15.75" thickBot="1" x14ac:dyDescent="0.3">
      <c r="A5" s="295" t="s">
        <v>362</v>
      </c>
      <c r="B5" s="295"/>
      <c r="C5" s="295"/>
      <c r="E5" s="252"/>
    </row>
    <row r="6" spans="1:6" ht="15.75" customHeight="1" thickBot="1" x14ac:dyDescent="0.3">
      <c r="A6" s="290" t="s">
        <v>363</v>
      </c>
      <c r="B6" s="291"/>
      <c r="C6" s="171">
        <v>688023376.08000004</v>
      </c>
      <c r="E6" s="253"/>
    </row>
    <row r="7" spans="1:6" ht="18" customHeight="1" thickBot="1" x14ac:dyDescent="0.3">
      <c r="A7" s="296"/>
      <c r="B7" s="296"/>
      <c r="C7" s="72"/>
      <c r="E7" s="252"/>
    </row>
    <row r="8" spans="1:6" ht="15.75" customHeight="1" thickBot="1" x14ac:dyDescent="0.3">
      <c r="A8" s="290" t="s">
        <v>364</v>
      </c>
      <c r="B8" s="291"/>
      <c r="C8" s="172">
        <f>SUM(C11:C29)</f>
        <v>12811850.08</v>
      </c>
      <c r="D8" s="84"/>
      <c r="E8" s="84"/>
      <c r="F8" s="84"/>
    </row>
    <row r="9" spans="1:6" ht="15.75" customHeight="1" x14ac:dyDescent="0.25">
      <c r="A9" s="73"/>
      <c r="B9" s="74" t="s">
        <v>442</v>
      </c>
      <c r="C9" s="166">
        <v>0</v>
      </c>
      <c r="D9" s="84"/>
      <c r="E9" s="84"/>
      <c r="F9" s="84"/>
    </row>
    <row r="10" spans="1:6" ht="15.75" customHeight="1" x14ac:dyDescent="0.25">
      <c r="A10" s="73"/>
      <c r="B10" s="74" t="s">
        <v>5</v>
      </c>
      <c r="C10" s="166">
        <v>0</v>
      </c>
      <c r="D10" s="84"/>
      <c r="E10" s="84"/>
      <c r="F10" s="84"/>
    </row>
    <row r="11" spans="1:6" ht="16.5" customHeight="1" x14ac:dyDescent="0.25">
      <c r="A11" s="73"/>
      <c r="B11" s="74" t="s">
        <v>349</v>
      </c>
      <c r="C11" s="166">
        <v>5951441.1299999999</v>
      </c>
      <c r="D11" s="84"/>
      <c r="E11" s="84"/>
      <c r="F11" s="84"/>
    </row>
    <row r="12" spans="1:6" x14ac:dyDescent="0.25">
      <c r="A12" s="75"/>
      <c r="B12" s="76" t="s">
        <v>354</v>
      </c>
      <c r="C12" s="166">
        <v>624211.24000000011</v>
      </c>
      <c r="D12" s="84"/>
      <c r="E12" s="84"/>
      <c r="F12" s="84"/>
    </row>
    <row r="13" spans="1:6" ht="15.75" customHeight="1" x14ac:dyDescent="0.25">
      <c r="A13" s="75"/>
      <c r="B13" s="76" t="s">
        <v>365</v>
      </c>
      <c r="C13" s="166">
        <v>0</v>
      </c>
      <c r="D13" s="84"/>
      <c r="E13" s="84"/>
      <c r="F13" s="84"/>
    </row>
    <row r="14" spans="1:6" ht="15.75" customHeight="1" x14ac:dyDescent="0.25">
      <c r="A14" s="75"/>
      <c r="B14" s="76" t="s">
        <v>366</v>
      </c>
      <c r="C14" s="166">
        <v>0</v>
      </c>
      <c r="D14" s="84"/>
      <c r="E14" s="84"/>
      <c r="F14" s="84"/>
    </row>
    <row r="15" spans="1:6" ht="15.75" customHeight="1" x14ac:dyDescent="0.25">
      <c r="A15" s="75"/>
      <c r="B15" s="76" t="s">
        <v>367</v>
      </c>
      <c r="C15" s="166">
        <v>0</v>
      </c>
      <c r="D15" s="84"/>
      <c r="E15" s="84"/>
      <c r="F15" s="84"/>
    </row>
    <row r="16" spans="1:6" ht="15.75" customHeight="1" x14ac:dyDescent="0.25">
      <c r="A16" s="75"/>
      <c r="B16" s="76" t="s">
        <v>356</v>
      </c>
      <c r="C16" s="166">
        <v>1229915.21</v>
      </c>
      <c r="D16" s="84"/>
      <c r="E16" s="84"/>
      <c r="F16" s="84"/>
    </row>
    <row r="17" spans="1:6" ht="15.75" customHeight="1" x14ac:dyDescent="0.25">
      <c r="A17" s="75"/>
      <c r="B17" s="76" t="s">
        <v>368</v>
      </c>
      <c r="C17" s="166">
        <v>0</v>
      </c>
      <c r="D17" s="84"/>
      <c r="E17" s="84"/>
      <c r="F17" s="84"/>
    </row>
    <row r="18" spans="1:6" x14ac:dyDescent="0.25">
      <c r="A18" s="75"/>
      <c r="B18" s="76" t="s">
        <v>369</v>
      </c>
      <c r="C18" s="166">
        <v>0</v>
      </c>
      <c r="D18" s="84"/>
      <c r="E18" s="84"/>
      <c r="F18" s="84"/>
    </row>
    <row r="19" spans="1:6" ht="15.75" customHeight="1" x14ac:dyDescent="0.25">
      <c r="A19" s="75"/>
      <c r="B19" s="76" t="s">
        <v>370</v>
      </c>
      <c r="C19" s="166">
        <v>0</v>
      </c>
      <c r="D19" s="84"/>
      <c r="E19" s="84"/>
      <c r="F19" s="84"/>
    </row>
    <row r="20" spans="1:6" ht="15.75" customHeight="1" x14ac:dyDescent="0.25">
      <c r="A20" s="75"/>
      <c r="B20" s="76" t="s">
        <v>99</v>
      </c>
      <c r="C20" s="166">
        <v>0</v>
      </c>
      <c r="D20" s="84"/>
      <c r="E20" s="84"/>
      <c r="F20" s="84"/>
    </row>
    <row r="21" spans="1:6" ht="15.75" customHeight="1" x14ac:dyDescent="0.25">
      <c r="A21" s="75"/>
      <c r="B21" s="76" t="s">
        <v>100</v>
      </c>
      <c r="C21" s="166">
        <v>0</v>
      </c>
      <c r="D21" s="84"/>
      <c r="E21" s="84"/>
      <c r="F21" s="84"/>
    </row>
    <row r="22" spans="1:6" ht="15.75" customHeight="1" x14ac:dyDescent="0.25">
      <c r="A22" s="75"/>
      <c r="B22" s="76" t="s">
        <v>372</v>
      </c>
      <c r="C22" s="166">
        <v>0</v>
      </c>
      <c r="D22" s="84"/>
      <c r="E22" s="84"/>
      <c r="F22" s="84"/>
    </row>
    <row r="23" spans="1:6" ht="15.75" customHeight="1" x14ac:dyDescent="0.25">
      <c r="A23" s="75"/>
      <c r="B23" s="76" t="s">
        <v>373</v>
      </c>
      <c r="C23" s="166">
        <v>0</v>
      </c>
      <c r="D23" s="84"/>
      <c r="E23" s="84"/>
      <c r="F23" s="84"/>
    </row>
    <row r="24" spans="1:6" ht="15.75" customHeight="1" x14ac:dyDescent="0.25">
      <c r="A24" s="75"/>
      <c r="B24" s="76" t="s">
        <v>443</v>
      </c>
      <c r="C24" s="166">
        <v>0</v>
      </c>
      <c r="D24" s="84"/>
      <c r="E24" s="84"/>
      <c r="F24" s="84"/>
    </row>
    <row r="25" spans="1:6" ht="15.75" customHeight="1" x14ac:dyDescent="0.25">
      <c r="A25" s="75"/>
      <c r="B25" s="76" t="s">
        <v>374</v>
      </c>
      <c r="C25" s="166">
        <v>5000000</v>
      </c>
      <c r="D25" s="84"/>
      <c r="E25" s="84"/>
      <c r="F25" s="84"/>
    </row>
    <row r="26" spans="1:6" ht="15.75" customHeight="1" x14ac:dyDescent="0.25">
      <c r="A26" s="75"/>
      <c r="B26" s="76" t="s">
        <v>375</v>
      </c>
      <c r="C26" s="165">
        <v>0</v>
      </c>
      <c r="D26" s="84"/>
      <c r="E26" s="84"/>
      <c r="F26" s="84"/>
    </row>
    <row r="27" spans="1:6" ht="15.75" customHeight="1" x14ac:dyDescent="0.25">
      <c r="A27" s="75"/>
      <c r="B27" s="76" t="s">
        <v>376</v>
      </c>
      <c r="C27" s="165">
        <v>0</v>
      </c>
      <c r="D27" s="84"/>
      <c r="E27" s="84"/>
      <c r="F27" s="84"/>
    </row>
    <row r="28" spans="1:6" ht="15.75" customHeight="1" x14ac:dyDescent="0.25">
      <c r="A28" s="75"/>
      <c r="B28" s="76" t="s">
        <v>377</v>
      </c>
      <c r="C28" s="165">
        <v>0</v>
      </c>
      <c r="D28" s="84"/>
      <c r="E28" s="84"/>
      <c r="F28" s="84"/>
    </row>
    <row r="29" spans="1:6" ht="15.75" customHeight="1" thickBot="1" x14ac:dyDescent="0.3">
      <c r="A29" s="297" t="s">
        <v>378</v>
      </c>
      <c r="B29" s="298"/>
      <c r="C29" s="173">
        <v>6282.5</v>
      </c>
      <c r="D29" s="84"/>
      <c r="E29" s="84"/>
      <c r="F29" s="84"/>
    </row>
    <row r="30" spans="1:6" ht="15.75" customHeight="1" thickBot="1" x14ac:dyDescent="0.3">
      <c r="A30" s="296"/>
      <c r="B30" s="296"/>
      <c r="C30" s="72"/>
      <c r="D30" s="84"/>
      <c r="E30" s="84"/>
      <c r="F30" s="84"/>
    </row>
    <row r="31" spans="1:6" ht="15.75" customHeight="1" thickBot="1" x14ac:dyDescent="0.3">
      <c r="A31" s="290" t="s">
        <v>379</v>
      </c>
      <c r="B31" s="291"/>
      <c r="C31" s="171">
        <f>SUM(C32:C38)</f>
        <v>20973207</v>
      </c>
      <c r="D31" s="84"/>
      <c r="E31" s="84"/>
      <c r="F31" s="84"/>
    </row>
    <row r="32" spans="1:6" ht="15.75" customHeight="1" x14ac:dyDescent="0.25">
      <c r="A32" s="73"/>
      <c r="B32" s="74" t="s">
        <v>476</v>
      </c>
      <c r="C32" s="166">
        <v>11576754</v>
      </c>
      <c r="D32" s="84"/>
      <c r="E32" s="84"/>
      <c r="F32" s="84"/>
    </row>
    <row r="33" spans="1:6" ht="15.75" customHeight="1" x14ac:dyDescent="0.25">
      <c r="A33" s="75"/>
      <c r="B33" s="76" t="s">
        <v>380</v>
      </c>
      <c r="C33" s="165">
        <v>0</v>
      </c>
      <c r="D33" s="84"/>
      <c r="E33" s="84"/>
      <c r="F33" s="84"/>
    </row>
    <row r="34" spans="1:6" ht="15.75" customHeight="1" x14ac:dyDescent="0.25">
      <c r="A34" s="75"/>
      <c r="B34" s="76" t="s">
        <v>477</v>
      </c>
      <c r="C34" s="165">
        <v>0</v>
      </c>
      <c r="D34" s="84"/>
      <c r="E34" s="84"/>
      <c r="F34" s="84"/>
    </row>
    <row r="35" spans="1:6" x14ac:dyDescent="0.25">
      <c r="A35" s="75"/>
      <c r="B35" s="76" t="s">
        <v>381</v>
      </c>
      <c r="C35" s="165">
        <v>9396453</v>
      </c>
      <c r="D35" s="84"/>
      <c r="E35" s="84"/>
      <c r="F35" s="84"/>
    </row>
    <row r="36" spans="1:6" ht="15.75" customHeight="1" x14ac:dyDescent="0.25">
      <c r="A36" s="75"/>
      <c r="B36" s="76" t="s">
        <v>478</v>
      </c>
      <c r="C36" s="165">
        <v>0</v>
      </c>
      <c r="D36" s="84"/>
      <c r="E36" s="84"/>
      <c r="F36" s="84"/>
    </row>
    <row r="37" spans="1:6" ht="15.75" customHeight="1" x14ac:dyDescent="0.25">
      <c r="A37" s="75"/>
      <c r="B37" s="76" t="s">
        <v>479</v>
      </c>
      <c r="C37" s="165">
        <v>0</v>
      </c>
      <c r="D37" s="84"/>
      <c r="E37" s="84"/>
      <c r="F37" s="84"/>
    </row>
    <row r="38" spans="1:6" ht="15.75" customHeight="1" thickBot="1" x14ac:dyDescent="0.3">
      <c r="A38" s="297" t="s">
        <v>382</v>
      </c>
      <c r="B38" s="298"/>
      <c r="C38" s="173"/>
      <c r="D38" s="84"/>
      <c r="E38" s="84"/>
      <c r="F38" s="84"/>
    </row>
    <row r="39" spans="1:6" ht="15.75" customHeight="1" thickBot="1" x14ac:dyDescent="0.3">
      <c r="A39" s="296"/>
      <c r="B39" s="296"/>
      <c r="C39" s="72"/>
      <c r="D39" s="84"/>
      <c r="E39" s="84"/>
      <c r="F39" s="84"/>
    </row>
    <row r="40" spans="1:6" ht="15.75" customHeight="1" thickBot="1" x14ac:dyDescent="0.3">
      <c r="A40" s="77" t="s">
        <v>383</v>
      </c>
      <c r="B40" s="78"/>
      <c r="C40" s="171">
        <f>(C6-C8)+C31</f>
        <v>696184733</v>
      </c>
      <c r="D40" s="84"/>
      <c r="E40" s="84"/>
      <c r="F40" s="84"/>
    </row>
    <row r="41" spans="1:6" ht="15.75" customHeight="1" x14ac:dyDescent="0.25">
      <c r="A41" s="71"/>
      <c r="B41" s="71"/>
      <c r="C41" s="71"/>
      <c r="D41" s="84"/>
      <c r="E41" s="84"/>
      <c r="F41" s="84"/>
    </row>
    <row r="42" spans="1:6" ht="15.75" customHeight="1" x14ac:dyDescent="0.25">
      <c r="A42" s="79"/>
      <c r="B42" s="79"/>
      <c r="C42" s="238"/>
      <c r="D42" s="84"/>
      <c r="E42" s="84"/>
      <c r="F42" s="84"/>
    </row>
    <row r="43" spans="1:6" ht="15.75" customHeight="1" x14ac:dyDescent="0.25">
      <c r="A43" s="79"/>
      <c r="B43" s="79"/>
      <c r="C43" s="238"/>
      <c r="D43" s="84"/>
      <c r="E43" s="84"/>
      <c r="F43" s="84"/>
    </row>
    <row r="44" spans="1:6" ht="15.75" customHeight="1" x14ac:dyDescent="0.25">
      <c r="A44" s="80"/>
      <c r="B44" s="80"/>
      <c r="C44" s="81"/>
      <c r="D44" s="84"/>
      <c r="E44" s="84"/>
      <c r="F44" s="84"/>
    </row>
    <row r="45" spans="1:6" ht="15.75" customHeight="1" x14ac:dyDescent="0.25">
      <c r="A45" s="82"/>
      <c r="B45" s="82"/>
      <c r="C45" s="82"/>
      <c r="D45" s="84"/>
      <c r="E45" s="84"/>
      <c r="F45" s="84"/>
    </row>
    <row r="46" spans="1:6" ht="15.75" customHeight="1" x14ac:dyDescent="0.25">
      <c r="A46" s="82"/>
      <c r="B46" s="82"/>
      <c r="C46" s="82"/>
      <c r="D46" s="84"/>
      <c r="E46" s="84"/>
      <c r="F46" s="84"/>
    </row>
    <row r="47" spans="1:6" ht="15.75" customHeight="1" x14ac:dyDescent="0.25">
      <c r="A47" s="82"/>
      <c r="B47" s="82"/>
      <c r="C47" s="82"/>
      <c r="D47" s="84"/>
      <c r="E47" s="84"/>
      <c r="F47" s="84"/>
    </row>
    <row r="48" spans="1:6" x14ac:dyDescent="0.25">
      <c r="D48" s="84"/>
      <c r="E48" s="84"/>
      <c r="F48" s="84"/>
    </row>
    <row r="49" spans="3:3" x14ac:dyDescent="0.25">
      <c r="C49" s="83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opLeftCell="C1" workbookViewId="0">
      <selection activeCell="H25" sqref="H25"/>
    </sheetView>
  </sheetViews>
  <sheetFormatPr baseColWidth="10" defaultRowHeight="15" x14ac:dyDescent="0.25"/>
  <cols>
    <col min="1" max="1" width="3.28515625" style="131" customWidth="1"/>
    <col min="2" max="2" width="52.5703125" style="131" customWidth="1"/>
    <col min="3" max="8" width="12.7109375" style="131" customWidth="1"/>
    <col min="9" max="29" width="11.42578125" style="1"/>
  </cols>
  <sheetData>
    <row r="1" spans="1:29" s="4" customFormat="1" x14ac:dyDescent="0.25">
      <c r="A1" s="131"/>
      <c r="B1" s="131"/>
      <c r="C1" s="131"/>
      <c r="D1" s="131"/>
      <c r="E1" s="131"/>
      <c r="F1" s="131"/>
      <c r="G1" s="131"/>
      <c r="H1" s="13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301"/>
      <c r="B2" s="301"/>
      <c r="C2" s="301"/>
      <c r="D2" s="301"/>
      <c r="E2" s="301"/>
      <c r="F2" s="301"/>
      <c r="G2" s="301"/>
      <c r="H2" s="301"/>
    </row>
    <row r="3" spans="1:29" ht="15.75" x14ac:dyDescent="0.25">
      <c r="A3" s="302" t="s">
        <v>361</v>
      </c>
      <c r="B3" s="302"/>
      <c r="C3" s="302"/>
      <c r="D3" s="302"/>
      <c r="E3" s="302"/>
      <c r="F3" s="302"/>
      <c r="G3" s="302"/>
      <c r="H3" s="302"/>
    </row>
    <row r="4" spans="1:29" x14ac:dyDescent="0.25">
      <c r="A4" s="303" t="s">
        <v>482</v>
      </c>
      <c r="B4" s="303"/>
      <c r="C4" s="303"/>
      <c r="D4" s="303"/>
      <c r="E4" s="303"/>
      <c r="F4" s="303"/>
      <c r="G4" s="303"/>
      <c r="H4" s="303"/>
    </row>
    <row r="5" spans="1:29" x14ac:dyDescent="0.25">
      <c r="A5" s="303" t="s">
        <v>51</v>
      </c>
      <c r="B5" s="303"/>
      <c r="C5" s="303"/>
      <c r="D5" s="303"/>
      <c r="E5" s="303"/>
      <c r="F5" s="303"/>
      <c r="G5" s="303"/>
      <c r="H5" s="303"/>
    </row>
    <row r="6" spans="1:29" x14ac:dyDescent="0.25">
      <c r="A6" s="303" t="s">
        <v>488</v>
      </c>
      <c r="B6" s="303"/>
      <c r="C6" s="303"/>
      <c r="D6" s="303"/>
      <c r="E6" s="303"/>
      <c r="F6" s="303"/>
      <c r="G6" s="303"/>
      <c r="H6" s="303"/>
    </row>
    <row r="7" spans="1:29" s="4" customFormat="1" x14ac:dyDescent="0.25">
      <c r="A7" s="131"/>
      <c r="B7" s="131"/>
      <c r="C7" s="131"/>
      <c r="D7" s="131"/>
      <c r="E7" s="131"/>
      <c r="F7" s="131"/>
      <c r="G7" s="131"/>
      <c r="H7" s="13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299" t="s">
        <v>2</v>
      </c>
      <c r="B8" s="299"/>
      <c r="C8" s="300" t="s">
        <v>52</v>
      </c>
      <c r="D8" s="300"/>
      <c r="E8" s="300"/>
      <c r="F8" s="300"/>
      <c r="G8" s="300"/>
      <c r="H8" s="300" t="s">
        <v>53</v>
      </c>
    </row>
    <row r="9" spans="1:29" ht="22.5" x14ac:dyDescent="0.25">
      <c r="A9" s="299"/>
      <c r="B9" s="299"/>
      <c r="C9" s="130" t="s">
        <v>54</v>
      </c>
      <c r="D9" s="130" t="s">
        <v>55</v>
      </c>
      <c r="E9" s="130" t="s">
        <v>35</v>
      </c>
      <c r="F9" s="130" t="s">
        <v>36</v>
      </c>
      <c r="G9" s="130" t="s">
        <v>56</v>
      </c>
      <c r="H9" s="300"/>
    </row>
    <row r="10" spans="1:29" x14ac:dyDescent="0.25">
      <c r="A10" s="299"/>
      <c r="B10" s="299"/>
      <c r="C10" s="130">
        <v>1</v>
      </c>
      <c r="D10" s="130">
        <v>2</v>
      </c>
      <c r="E10" s="130" t="s">
        <v>57</v>
      </c>
      <c r="F10" s="130">
        <v>4</v>
      </c>
      <c r="G10" s="130">
        <v>5</v>
      </c>
      <c r="H10" s="130" t="s">
        <v>58</v>
      </c>
    </row>
    <row r="11" spans="1:29" x14ac:dyDescent="0.25">
      <c r="A11" s="132"/>
      <c r="B11" s="133"/>
      <c r="C11" s="134"/>
      <c r="D11" s="134"/>
      <c r="E11" s="134"/>
      <c r="F11" s="134"/>
      <c r="G11" s="134"/>
      <c r="H11" s="134"/>
    </row>
    <row r="12" spans="1:29" x14ac:dyDescent="0.25">
      <c r="A12" s="135"/>
      <c r="B12" s="136" t="s">
        <v>459</v>
      </c>
      <c r="C12" s="174">
        <v>1626484751</v>
      </c>
      <c r="D12" s="174">
        <v>0</v>
      </c>
      <c r="E12" s="175">
        <f t="shared" ref="E12:E20" si="0">+C12+D12</f>
        <v>1626484751</v>
      </c>
      <c r="F12" s="174">
        <v>660252214.2700001</v>
      </c>
      <c r="G12" s="174">
        <v>642303652.94999993</v>
      </c>
      <c r="H12" s="174">
        <f>+E12-F12</f>
        <v>966232536.7299999</v>
      </c>
    </row>
    <row r="13" spans="1:29" ht="22.5" x14ac:dyDescent="0.25">
      <c r="A13" s="135"/>
      <c r="B13" s="136" t="s">
        <v>460</v>
      </c>
      <c r="C13" s="175">
        <v>76477838.49000001</v>
      </c>
      <c r="D13" s="175">
        <v>0</v>
      </c>
      <c r="E13" s="175">
        <f t="shared" si="0"/>
        <v>76477838.49000001</v>
      </c>
      <c r="F13" s="175">
        <v>27771161.809999999</v>
      </c>
      <c r="G13" s="175">
        <v>27039733.499999996</v>
      </c>
      <c r="H13" s="175">
        <f t="shared" ref="H13:H20" si="1">+E13-F13</f>
        <v>48706676.680000007</v>
      </c>
    </row>
    <row r="14" spans="1:29" x14ac:dyDescent="0.25">
      <c r="A14" s="135"/>
      <c r="B14" s="136" t="s">
        <v>200</v>
      </c>
      <c r="C14" s="175">
        <v>0</v>
      </c>
      <c r="D14" s="175">
        <v>0</v>
      </c>
      <c r="E14" s="175">
        <f t="shared" si="0"/>
        <v>0</v>
      </c>
      <c r="F14" s="175">
        <v>0</v>
      </c>
      <c r="G14" s="175">
        <v>0</v>
      </c>
      <c r="H14" s="175">
        <f t="shared" si="1"/>
        <v>0</v>
      </c>
    </row>
    <row r="15" spans="1:29" x14ac:dyDescent="0.25">
      <c r="A15" s="135"/>
      <c r="B15" s="136" t="s">
        <v>201</v>
      </c>
      <c r="C15" s="175">
        <v>0</v>
      </c>
      <c r="D15" s="175">
        <v>0</v>
      </c>
      <c r="E15" s="175">
        <f t="shared" si="0"/>
        <v>0</v>
      </c>
      <c r="F15" s="175">
        <v>0</v>
      </c>
      <c r="G15" s="175">
        <v>0</v>
      </c>
      <c r="H15" s="175">
        <f t="shared" si="1"/>
        <v>0</v>
      </c>
    </row>
    <row r="16" spans="1:29" x14ac:dyDescent="0.25">
      <c r="A16" s="135"/>
      <c r="B16" s="136" t="s">
        <v>202</v>
      </c>
      <c r="C16" s="175">
        <v>0</v>
      </c>
      <c r="D16" s="175">
        <v>0</v>
      </c>
      <c r="E16" s="175">
        <f t="shared" si="0"/>
        <v>0</v>
      </c>
      <c r="F16" s="175">
        <v>0</v>
      </c>
      <c r="G16" s="175">
        <v>0</v>
      </c>
      <c r="H16" s="175">
        <f t="shared" si="1"/>
        <v>0</v>
      </c>
    </row>
    <row r="17" spans="1:29" x14ac:dyDescent="0.25">
      <c r="A17" s="135"/>
      <c r="B17" s="136" t="s">
        <v>203</v>
      </c>
      <c r="C17" s="175">
        <v>0</v>
      </c>
      <c r="D17" s="175">
        <v>0</v>
      </c>
      <c r="E17" s="175">
        <f t="shared" si="0"/>
        <v>0</v>
      </c>
      <c r="F17" s="175">
        <v>0</v>
      </c>
      <c r="G17" s="175">
        <v>0</v>
      </c>
      <c r="H17" s="175">
        <f t="shared" si="1"/>
        <v>0</v>
      </c>
    </row>
    <row r="18" spans="1:29" x14ac:dyDescent="0.25">
      <c r="A18" s="135"/>
      <c r="B18" s="136" t="s">
        <v>204</v>
      </c>
      <c r="C18" s="175">
        <v>0</v>
      </c>
      <c r="D18" s="175">
        <v>0</v>
      </c>
      <c r="E18" s="175">
        <f t="shared" si="0"/>
        <v>0</v>
      </c>
      <c r="F18" s="175">
        <v>0</v>
      </c>
      <c r="G18" s="175">
        <v>0</v>
      </c>
      <c r="H18" s="175">
        <f t="shared" si="1"/>
        <v>0</v>
      </c>
    </row>
    <row r="19" spans="1:29" x14ac:dyDescent="0.25">
      <c r="A19" s="135"/>
      <c r="B19" s="136" t="s">
        <v>205</v>
      </c>
      <c r="C19" s="175">
        <v>0</v>
      </c>
      <c r="D19" s="175">
        <v>0</v>
      </c>
      <c r="E19" s="175">
        <f t="shared" si="0"/>
        <v>0</v>
      </c>
      <c r="F19" s="175">
        <v>0</v>
      </c>
      <c r="G19" s="175">
        <v>0</v>
      </c>
      <c r="H19" s="175">
        <f t="shared" si="1"/>
        <v>0</v>
      </c>
    </row>
    <row r="20" spans="1:29" x14ac:dyDescent="0.25">
      <c r="A20" s="135"/>
      <c r="B20" s="136" t="s">
        <v>206</v>
      </c>
      <c r="C20" s="175">
        <v>0</v>
      </c>
      <c r="D20" s="175">
        <v>0</v>
      </c>
      <c r="E20" s="175">
        <f t="shared" si="0"/>
        <v>0</v>
      </c>
      <c r="F20" s="175">
        <v>0</v>
      </c>
      <c r="G20" s="175">
        <v>0</v>
      </c>
      <c r="H20" s="175">
        <f t="shared" si="1"/>
        <v>0</v>
      </c>
    </row>
    <row r="21" spans="1:29" x14ac:dyDescent="0.25">
      <c r="A21" s="137"/>
      <c r="B21" s="138"/>
      <c r="C21" s="176"/>
      <c r="D21" s="176"/>
      <c r="E21" s="176"/>
      <c r="F21" s="176"/>
      <c r="G21" s="176"/>
      <c r="H21" s="176"/>
    </row>
    <row r="22" spans="1:29" s="8" customFormat="1" x14ac:dyDescent="0.25">
      <c r="A22" s="139"/>
      <c r="B22" s="140" t="s">
        <v>59</v>
      </c>
      <c r="C22" s="177">
        <f t="shared" ref="C22:H22" si="2">SUM(C12:C20)</f>
        <v>1702962589.49</v>
      </c>
      <c r="D22" s="177">
        <f t="shared" si="2"/>
        <v>0</v>
      </c>
      <c r="E22" s="177">
        <f t="shared" si="2"/>
        <v>1702962589.49</v>
      </c>
      <c r="F22" s="177">
        <f t="shared" si="2"/>
        <v>688023376.08000004</v>
      </c>
      <c r="G22" s="177">
        <f t="shared" si="2"/>
        <v>669343386.44999993</v>
      </c>
      <c r="H22" s="177">
        <f t="shared" si="2"/>
        <v>1014939213.4099998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</row>
    <row r="23" spans="1:29" x14ac:dyDescent="0.25">
      <c r="B23"/>
      <c r="C23"/>
      <c r="D23"/>
      <c r="F23" s="255"/>
      <c r="G23" s="255"/>
    </row>
    <row r="24" spans="1:29" x14ac:dyDescent="0.25">
      <c r="B24"/>
      <c r="C24"/>
      <c r="D24"/>
      <c r="H24" s="255"/>
    </row>
    <row r="25" spans="1:29" x14ac:dyDescent="0.25">
      <c r="B25"/>
      <c r="C25"/>
      <c r="D25"/>
      <c r="H25" s="276"/>
    </row>
    <row r="26" spans="1:29" x14ac:dyDescent="0.25">
      <c r="B26"/>
      <c r="C26"/>
      <c r="D26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49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5"/>
  <sheetViews>
    <sheetView topLeftCell="E1" workbookViewId="0">
      <selection activeCell="I12" sqref="I12"/>
    </sheetView>
  </sheetViews>
  <sheetFormatPr baseColWidth="10" defaultRowHeight="12" x14ac:dyDescent="0.2"/>
  <cols>
    <col min="1" max="1" width="1.140625" style="92" customWidth="1"/>
    <col min="2" max="3" width="3.7109375" style="93" customWidth="1"/>
    <col min="4" max="4" width="54.7109375" style="93" customWidth="1"/>
    <col min="5" max="10" width="15.7109375" style="93" customWidth="1"/>
    <col min="11" max="16384" width="11.42578125" style="93"/>
  </cols>
  <sheetData>
    <row r="1" spans="1:10" ht="15.75" x14ac:dyDescent="0.25">
      <c r="B1" s="302" t="s">
        <v>361</v>
      </c>
      <c r="C1" s="302"/>
      <c r="D1" s="302"/>
      <c r="E1" s="302"/>
      <c r="F1" s="302"/>
      <c r="G1" s="302"/>
      <c r="H1" s="302"/>
      <c r="I1" s="302"/>
      <c r="J1" s="302"/>
    </row>
    <row r="2" spans="1:10" ht="15" x14ac:dyDescent="0.25">
      <c r="B2" s="303" t="s">
        <v>29</v>
      </c>
      <c r="C2" s="303"/>
      <c r="D2" s="303"/>
      <c r="E2" s="303"/>
      <c r="F2" s="303"/>
      <c r="G2" s="303"/>
      <c r="H2" s="303"/>
      <c r="I2" s="303"/>
      <c r="J2" s="303"/>
    </row>
    <row r="3" spans="1:10" ht="15" x14ac:dyDescent="0.25">
      <c r="B3" s="303" t="s">
        <v>488</v>
      </c>
      <c r="C3" s="303"/>
      <c r="D3" s="303"/>
      <c r="E3" s="303"/>
      <c r="F3" s="303"/>
      <c r="G3" s="303"/>
      <c r="H3" s="303"/>
      <c r="I3" s="303"/>
      <c r="J3" s="303"/>
    </row>
    <row r="4" spans="1:10" ht="15" x14ac:dyDescent="0.25"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5" x14ac:dyDescent="0.25">
      <c r="B5" s="141"/>
      <c r="C5" s="141"/>
      <c r="D5" s="141"/>
      <c r="E5" s="141"/>
      <c r="F5" s="141"/>
      <c r="G5" s="141"/>
      <c r="H5" s="141"/>
      <c r="I5" s="141"/>
      <c r="J5" s="141"/>
    </row>
    <row r="6" spans="1:10" s="92" customFormat="1" x14ac:dyDescent="0.2">
      <c r="A6" s="94"/>
      <c r="B6" s="94"/>
      <c r="C6" s="94"/>
      <c r="D6" s="94"/>
      <c r="F6" s="95"/>
      <c r="G6" s="95"/>
      <c r="H6" s="95"/>
      <c r="I6" s="95"/>
      <c r="J6" s="95"/>
    </row>
    <row r="7" spans="1:10" ht="12" customHeight="1" x14ac:dyDescent="0.2">
      <c r="A7" s="96"/>
      <c r="B7" s="319" t="s">
        <v>30</v>
      </c>
      <c r="C7" s="319"/>
      <c r="D7" s="319"/>
      <c r="E7" s="319" t="s">
        <v>31</v>
      </c>
      <c r="F7" s="319"/>
      <c r="G7" s="319"/>
      <c r="H7" s="319"/>
      <c r="I7" s="319"/>
      <c r="J7" s="318" t="s">
        <v>32</v>
      </c>
    </row>
    <row r="8" spans="1:10" ht="24" x14ac:dyDescent="0.2">
      <c r="A8" s="94"/>
      <c r="B8" s="319"/>
      <c r="C8" s="319"/>
      <c r="D8" s="319"/>
      <c r="E8" s="142" t="s">
        <v>33</v>
      </c>
      <c r="F8" s="143" t="s">
        <v>34</v>
      </c>
      <c r="G8" s="142" t="s">
        <v>35</v>
      </c>
      <c r="H8" s="142" t="s">
        <v>36</v>
      </c>
      <c r="I8" s="142" t="s">
        <v>37</v>
      </c>
      <c r="J8" s="318"/>
    </row>
    <row r="9" spans="1:10" ht="12" customHeight="1" x14ac:dyDescent="0.2">
      <c r="A9" s="94"/>
      <c r="B9" s="319"/>
      <c r="C9" s="319"/>
      <c r="D9" s="319"/>
      <c r="E9" s="142" t="s">
        <v>38</v>
      </c>
      <c r="F9" s="142" t="s">
        <v>39</v>
      </c>
      <c r="G9" s="142" t="s">
        <v>40</v>
      </c>
      <c r="H9" s="142" t="s">
        <v>41</v>
      </c>
      <c r="I9" s="142" t="s">
        <v>42</v>
      </c>
      <c r="J9" s="142" t="s">
        <v>50</v>
      </c>
    </row>
    <row r="10" spans="1:10" ht="12" customHeight="1" x14ac:dyDescent="0.2">
      <c r="A10" s="97"/>
      <c r="B10" s="98"/>
      <c r="C10" s="99"/>
      <c r="D10" s="100"/>
      <c r="E10" s="101"/>
      <c r="F10" s="102"/>
      <c r="G10" s="102"/>
      <c r="H10" s="102"/>
      <c r="I10" s="102"/>
      <c r="J10" s="102"/>
    </row>
    <row r="11" spans="1:10" ht="12" customHeight="1" x14ac:dyDescent="0.2">
      <c r="A11" s="97"/>
      <c r="B11" s="313" t="s">
        <v>4</v>
      </c>
      <c r="C11" s="311"/>
      <c r="D11" s="312"/>
      <c r="E11" s="220">
        <v>0</v>
      </c>
      <c r="F11" s="220">
        <v>0</v>
      </c>
      <c r="G11" s="220">
        <f t="shared" ref="G11:G20" si="0">+E11+F11</f>
        <v>0</v>
      </c>
      <c r="H11" s="220">
        <v>0</v>
      </c>
      <c r="I11" s="220">
        <v>0</v>
      </c>
      <c r="J11" s="220">
        <f>+I11-E11</f>
        <v>0</v>
      </c>
    </row>
    <row r="12" spans="1:10" ht="12" customHeight="1" x14ac:dyDescent="0.2">
      <c r="A12" s="97"/>
      <c r="B12" s="313" t="s">
        <v>28</v>
      </c>
      <c r="C12" s="311"/>
      <c r="D12" s="312"/>
      <c r="E12" s="220">
        <v>0</v>
      </c>
      <c r="F12" s="220">
        <v>0</v>
      </c>
      <c r="G12" s="220">
        <f t="shared" si="0"/>
        <v>0</v>
      </c>
      <c r="H12" s="220">
        <v>0</v>
      </c>
      <c r="I12" s="220">
        <v>0</v>
      </c>
      <c r="J12" s="220">
        <f t="shared" ref="J12:J20" si="1">+I12-E12</f>
        <v>0</v>
      </c>
    </row>
    <row r="13" spans="1:10" ht="12" customHeight="1" x14ac:dyDescent="0.2">
      <c r="A13" s="97"/>
      <c r="B13" s="313" t="s">
        <v>6</v>
      </c>
      <c r="C13" s="311"/>
      <c r="D13" s="312"/>
      <c r="E13" s="220">
        <v>0</v>
      </c>
      <c r="F13" s="220">
        <v>0</v>
      </c>
      <c r="G13" s="220">
        <f t="shared" si="0"/>
        <v>0</v>
      </c>
      <c r="H13" s="220">
        <v>0</v>
      </c>
      <c r="I13" s="220">
        <v>0</v>
      </c>
      <c r="J13" s="220">
        <f t="shared" si="1"/>
        <v>0</v>
      </c>
    </row>
    <row r="14" spans="1:10" ht="12" customHeight="1" x14ac:dyDescent="0.2">
      <c r="A14" s="97"/>
      <c r="B14" s="313" t="s">
        <v>8</v>
      </c>
      <c r="C14" s="311"/>
      <c r="D14" s="312"/>
      <c r="E14" s="220">
        <v>9562556.7899999991</v>
      </c>
      <c r="F14" s="220">
        <v>0</v>
      </c>
      <c r="G14" s="220">
        <f t="shared" si="0"/>
        <v>9562556.7899999991</v>
      </c>
      <c r="H14" s="220">
        <v>5387294.8399999999</v>
      </c>
      <c r="I14" s="220">
        <v>5387294.8399999999</v>
      </c>
      <c r="J14" s="220">
        <f>+I14-E14</f>
        <v>-4175261.9499999993</v>
      </c>
    </row>
    <row r="15" spans="1:10" ht="12" customHeight="1" x14ac:dyDescent="0.2">
      <c r="A15" s="97"/>
      <c r="B15" s="313" t="s">
        <v>43</v>
      </c>
      <c r="C15" s="311"/>
      <c r="D15" s="312"/>
      <c r="E15" s="220">
        <v>75819033.409999996</v>
      </c>
      <c r="F15" s="220">
        <v>0</v>
      </c>
      <c r="G15" s="220">
        <f t="shared" si="0"/>
        <v>75819033.409999996</v>
      </c>
      <c r="H15" s="220">
        <v>43288208.809999995</v>
      </c>
      <c r="I15" s="220">
        <v>43288208.809999995</v>
      </c>
      <c r="J15" s="220">
        <f t="shared" ref="J15:J18" si="2">+I15-E15</f>
        <v>-32530824.600000001</v>
      </c>
    </row>
    <row r="16" spans="1:10" ht="12" customHeight="1" x14ac:dyDescent="0.2">
      <c r="A16" s="97"/>
      <c r="B16" s="313" t="s">
        <v>44</v>
      </c>
      <c r="C16" s="311"/>
      <c r="D16" s="312"/>
      <c r="E16" s="220">
        <v>5559543.5700000003</v>
      </c>
      <c r="F16" s="220">
        <v>0</v>
      </c>
      <c r="G16" s="220">
        <f t="shared" si="0"/>
        <v>5559543.5700000003</v>
      </c>
      <c r="H16" s="220">
        <v>1680689.64</v>
      </c>
      <c r="I16" s="220">
        <v>1680689.64</v>
      </c>
      <c r="J16" s="220">
        <f t="shared" si="2"/>
        <v>-3878853.9300000006</v>
      </c>
    </row>
    <row r="17" spans="1:10" s="92" customFormat="1" x14ac:dyDescent="0.2">
      <c r="A17" s="97"/>
      <c r="B17" s="313" t="s">
        <v>454</v>
      </c>
      <c r="C17" s="311"/>
      <c r="D17" s="312"/>
      <c r="E17" s="220">
        <v>1979377.85</v>
      </c>
      <c r="F17" s="220">
        <v>0</v>
      </c>
      <c r="G17" s="220">
        <f t="shared" si="0"/>
        <v>1979377.85</v>
      </c>
      <c r="H17" s="220">
        <v>1470241.76</v>
      </c>
      <c r="I17" s="220">
        <v>1470241.76</v>
      </c>
      <c r="J17" s="220">
        <f t="shared" si="2"/>
        <v>-509136.09000000008</v>
      </c>
    </row>
    <row r="18" spans="1:10" ht="30" customHeight="1" x14ac:dyDescent="0.2">
      <c r="A18" s="97"/>
      <c r="B18" s="313" t="s">
        <v>450</v>
      </c>
      <c r="C18" s="311"/>
      <c r="D18" s="312"/>
      <c r="E18" s="220">
        <v>0</v>
      </c>
      <c r="F18" s="220">
        <v>0</v>
      </c>
      <c r="G18" s="220">
        <f t="shared" si="0"/>
        <v>0</v>
      </c>
      <c r="H18" s="220">
        <v>0</v>
      </c>
      <c r="I18" s="220">
        <v>0</v>
      </c>
      <c r="J18" s="220">
        <f t="shared" si="2"/>
        <v>0</v>
      </c>
    </row>
    <row r="19" spans="1:10" s="92" customFormat="1" ht="24" customHeight="1" x14ac:dyDescent="0.2">
      <c r="A19" s="97"/>
      <c r="B19" s="313" t="s">
        <v>434</v>
      </c>
      <c r="C19" s="311"/>
      <c r="D19" s="312"/>
      <c r="E19" s="220">
        <v>1619174751</v>
      </c>
      <c r="F19" s="220">
        <v>0</v>
      </c>
      <c r="G19" s="220">
        <f t="shared" si="0"/>
        <v>1619174751</v>
      </c>
      <c r="H19" s="220">
        <v>768320221</v>
      </c>
      <c r="I19" s="220">
        <v>768320221</v>
      </c>
      <c r="J19" s="221">
        <f t="shared" si="1"/>
        <v>-850854530</v>
      </c>
    </row>
    <row r="20" spans="1:10" s="92" customFormat="1" ht="12" customHeight="1" x14ac:dyDescent="0.2">
      <c r="A20" s="97"/>
      <c r="B20" s="313" t="s">
        <v>46</v>
      </c>
      <c r="C20" s="311"/>
      <c r="D20" s="312"/>
      <c r="E20" s="220">
        <v>0</v>
      </c>
      <c r="F20" s="220">
        <v>0</v>
      </c>
      <c r="G20" s="220">
        <f t="shared" si="0"/>
        <v>0</v>
      </c>
      <c r="H20" s="220">
        <v>0</v>
      </c>
      <c r="I20" s="220">
        <v>0</v>
      </c>
      <c r="J20" s="220">
        <f t="shared" si="1"/>
        <v>0</v>
      </c>
    </row>
    <row r="21" spans="1:10" ht="12" customHeight="1" x14ac:dyDescent="0.2">
      <c r="A21" s="97"/>
      <c r="B21" s="103"/>
      <c r="C21" s="104"/>
      <c r="D21" s="105"/>
      <c r="E21" s="179"/>
      <c r="F21" s="180"/>
      <c r="G21" s="180"/>
      <c r="H21" s="180"/>
      <c r="I21" s="180"/>
      <c r="J21" s="180"/>
    </row>
    <row r="22" spans="1:10" ht="12" customHeight="1" x14ac:dyDescent="0.2">
      <c r="A22" s="94"/>
      <c r="B22" s="106"/>
      <c r="C22" s="107"/>
      <c r="D22" s="108" t="s">
        <v>47</v>
      </c>
      <c r="E22" s="178">
        <f>SUM(E11+E12+E13+E14+E15+E16+E17+E18+E19+E20)</f>
        <v>1712095262.6199999</v>
      </c>
      <c r="F22" s="178">
        <f>SUM(F11+F12+F13+F14+F15+F16+F17+F18+F19+F20)</f>
        <v>0</v>
      </c>
      <c r="G22" s="178">
        <f>SUM(G11+G12+G13+G14+G15+G16+G17+G18+G19+G20)</f>
        <v>1712095262.6199999</v>
      </c>
      <c r="H22" s="178">
        <f>SUM(H11+H12+H13+H14+H15+H16+H17+H18+H19+H20)</f>
        <v>820146656.04999995</v>
      </c>
      <c r="I22" s="178">
        <f>SUM(I11+I12+I13+I14+I15+I16+I17+I18+I19+I20)</f>
        <v>820146656.04999995</v>
      </c>
      <c r="J22" s="314">
        <f>SUM(J14,J15,J16,J17,J19)</f>
        <v>-891948606.57000005</v>
      </c>
    </row>
    <row r="23" spans="1:10" ht="12" customHeight="1" x14ac:dyDescent="0.2">
      <c r="A23" s="97"/>
      <c r="B23" s="109"/>
      <c r="C23" s="109"/>
      <c r="D23" s="109"/>
      <c r="E23" s="109"/>
      <c r="F23" s="109"/>
      <c r="G23" s="109"/>
      <c r="H23" s="316" t="s">
        <v>211</v>
      </c>
      <c r="I23" s="317"/>
      <c r="J23" s="315"/>
    </row>
    <row r="24" spans="1:10" ht="12" customHeight="1" x14ac:dyDescent="0.2">
      <c r="A24" s="94"/>
      <c r="B24" s="94"/>
      <c r="C24" s="94"/>
      <c r="D24" s="94"/>
      <c r="E24" s="95"/>
      <c r="F24" s="95"/>
      <c r="G24" s="95"/>
      <c r="H24" s="95"/>
      <c r="I24" s="95"/>
      <c r="J24" s="95"/>
    </row>
    <row r="25" spans="1:10" ht="12" customHeight="1" x14ac:dyDescent="0.2">
      <c r="A25" s="94"/>
      <c r="B25" s="318" t="s">
        <v>48</v>
      </c>
      <c r="C25" s="318"/>
      <c r="D25" s="318"/>
      <c r="E25" s="319" t="s">
        <v>31</v>
      </c>
      <c r="F25" s="319"/>
      <c r="G25" s="319"/>
      <c r="H25" s="319"/>
      <c r="I25" s="319"/>
      <c r="J25" s="318" t="s">
        <v>32</v>
      </c>
    </row>
    <row r="26" spans="1:10" ht="24" x14ac:dyDescent="0.2">
      <c r="A26" s="94"/>
      <c r="B26" s="318"/>
      <c r="C26" s="318"/>
      <c r="D26" s="318"/>
      <c r="E26" s="142" t="s">
        <v>33</v>
      </c>
      <c r="F26" s="143" t="s">
        <v>34</v>
      </c>
      <c r="G26" s="142" t="s">
        <v>35</v>
      </c>
      <c r="H26" s="142" t="s">
        <v>36</v>
      </c>
      <c r="I26" s="142" t="s">
        <v>37</v>
      </c>
      <c r="J26" s="318"/>
    </row>
    <row r="27" spans="1:10" ht="12" customHeight="1" x14ac:dyDescent="0.2">
      <c r="A27" s="94"/>
      <c r="B27" s="318"/>
      <c r="C27" s="318"/>
      <c r="D27" s="318"/>
      <c r="E27" s="142" t="s">
        <v>38</v>
      </c>
      <c r="F27" s="142" t="s">
        <v>39</v>
      </c>
      <c r="G27" s="142" t="s">
        <v>40</v>
      </c>
      <c r="H27" s="142" t="s">
        <v>41</v>
      </c>
      <c r="I27" s="142" t="s">
        <v>42</v>
      </c>
      <c r="J27" s="142" t="s">
        <v>50</v>
      </c>
    </row>
    <row r="28" spans="1:10" ht="12" customHeight="1" x14ac:dyDescent="0.2">
      <c r="A28" s="97"/>
      <c r="B28" s="98"/>
      <c r="C28" s="99"/>
      <c r="D28" s="100"/>
      <c r="E28" s="102"/>
      <c r="F28" s="102"/>
      <c r="G28" s="102"/>
      <c r="H28" s="102"/>
      <c r="I28" s="102"/>
      <c r="J28" s="102"/>
    </row>
    <row r="29" spans="1:10" ht="12" customHeight="1" x14ac:dyDescent="0.2">
      <c r="A29" s="97"/>
      <c r="B29" s="215" t="s">
        <v>435</v>
      </c>
      <c r="C29" s="216"/>
      <c r="D29" s="217"/>
      <c r="E29" s="218">
        <f t="shared" ref="E29:J29" si="3">+E30+E32+E33+E34+E35+E36+E37</f>
        <v>90941133.769999981</v>
      </c>
      <c r="F29" s="218">
        <f t="shared" si="3"/>
        <v>0</v>
      </c>
      <c r="G29" s="218">
        <f t="shared" si="3"/>
        <v>90941133.769999981</v>
      </c>
      <c r="H29" s="218">
        <f t="shared" si="3"/>
        <v>50356193.289999992</v>
      </c>
      <c r="I29" s="218">
        <f t="shared" si="3"/>
        <v>50356193.289999992</v>
      </c>
      <c r="J29" s="218">
        <f t="shared" si="3"/>
        <v>-40584940.479999997</v>
      </c>
    </row>
    <row r="30" spans="1:10" ht="12" customHeight="1" x14ac:dyDescent="0.2">
      <c r="A30" s="97"/>
      <c r="B30" s="219"/>
      <c r="C30" s="311" t="s">
        <v>4</v>
      </c>
      <c r="D30" s="312"/>
      <c r="E30" s="220">
        <f>E11</f>
        <v>0</v>
      </c>
      <c r="F30" s="220">
        <v>0</v>
      </c>
      <c r="G30" s="220">
        <f>+E30+F30</f>
        <v>0</v>
      </c>
      <c r="H30" s="220">
        <v>0</v>
      </c>
      <c r="I30" s="220">
        <v>0</v>
      </c>
      <c r="J30" s="220">
        <f>+I30-E30</f>
        <v>0</v>
      </c>
    </row>
    <row r="31" spans="1:10" ht="12" customHeight="1" x14ac:dyDescent="0.2">
      <c r="A31" s="97"/>
      <c r="B31" s="219"/>
      <c r="C31" s="311" t="s">
        <v>436</v>
      </c>
      <c r="D31" s="312"/>
      <c r="E31" s="220">
        <f t="shared" ref="E31:E37" si="4">E12</f>
        <v>0</v>
      </c>
      <c r="F31" s="220">
        <v>0</v>
      </c>
      <c r="G31" s="220">
        <v>0</v>
      </c>
      <c r="H31" s="220">
        <v>0</v>
      </c>
      <c r="I31" s="220">
        <v>0</v>
      </c>
      <c r="J31" s="220"/>
    </row>
    <row r="32" spans="1:10" ht="12" customHeight="1" x14ac:dyDescent="0.2">
      <c r="A32" s="97"/>
      <c r="B32" s="219"/>
      <c r="C32" s="311" t="s">
        <v>6</v>
      </c>
      <c r="D32" s="312"/>
      <c r="E32" s="220">
        <f t="shared" si="4"/>
        <v>0</v>
      </c>
      <c r="F32" s="220">
        <v>0</v>
      </c>
      <c r="G32" s="220">
        <f t="shared" ref="G32:G43" si="5">+E32+F32</f>
        <v>0</v>
      </c>
      <c r="H32" s="220">
        <v>0</v>
      </c>
      <c r="I32" s="220">
        <v>0</v>
      </c>
      <c r="J32" s="220">
        <f t="shared" ref="J32:J46" si="6">+I32-E32</f>
        <v>0</v>
      </c>
    </row>
    <row r="33" spans="1:11" ht="12" customHeight="1" x14ac:dyDescent="0.2">
      <c r="A33" s="97"/>
      <c r="B33" s="219"/>
      <c r="C33" s="311" t="s">
        <v>8</v>
      </c>
      <c r="D33" s="312"/>
      <c r="E33" s="220">
        <f t="shared" si="4"/>
        <v>9562556.7899999991</v>
      </c>
      <c r="F33" s="220">
        <f>F14</f>
        <v>0</v>
      </c>
      <c r="G33" s="220">
        <f t="shared" si="5"/>
        <v>9562556.7899999991</v>
      </c>
      <c r="H33" s="220">
        <f>H14</f>
        <v>5387294.8399999999</v>
      </c>
      <c r="I33" s="220">
        <f>I14</f>
        <v>5387294.8399999999</v>
      </c>
      <c r="J33" s="220">
        <f t="shared" si="6"/>
        <v>-4175261.9499999993</v>
      </c>
    </row>
    <row r="34" spans="1:11" ht="12" customHeight="1" x14ac:dyDescent="0.2">
      <c r="A34" s="97"/>
      <c r="B34" s="219"/>
      <c r="C34" s="311" t="s">
        <v>437</v>
      </c>
      <c r="D34" s="312"/>
      <c r="E34" s="220">
        <f t="shared" si="4"/>
        <v>75819033.409999996</v>
      </c>
      <c r="F34" s="220">
        <v>0</v>
      </c>
      <c r="G34" s="221">
        <f t="shared" si="5"/>
        <v>75819033.409999996</v>
      </c>
      <c r="H34" s="220">
        <f t="shared" ref="H34:I34" si="7">H15</f>
        <v>43288208.809999995</v>
      </c>
      <c r="I34" s="220">
        <f t="shared" si="7"/>
        <v>43288208.809999995</v>
      </c>
      <c r="J34" s="221">
        <f t="shared" si="6"/>
        <v>-32530824.600000001</v>
      </c>
    </row>
    <row r="35" spans="1:11" ht="12" customHeight="1" x14ac:dyDescent="0.2">
      <c r="A35" s="97"/>
      <c r="B35" s="219"/>
      <c r="C35" s="311" t="s">
        <v>438</v>
      </c>
      <c r="D35" s="312"/>
      <c r="E35" s="220">
        <f t="shared" si="4"/>
        <v>5559543.5700000003</v>
      </c>
      <c r="F35" s="220">
        <v>0</v>
      </c>
      <c r="G35" s="221">
        <f t="shared" si="5"/>
        <v>5559543.5700000003</v>
      </c>
      <c r="H35" s="220">
        <f t="shared" ref="H35:I35" si="8">H16</f>
        <v>1680689.64</v>
      </c>
      <c r="I35" s="220">
        <f t="shared" si="8"/>
        <v>1680689.64</v>
      </c>
      <c r="J35" s="220">
        <f t="shared" si="6"/>
        <v>-3878853.9300000006</v>
      </c>
    </row>
    <row r="36" spans="1:11" s="92" customFormat="1" ht="30.75" customHeight="1" x14ac:dyDescent="0.2">
      <c r="A36" s="97"/>
      <c r="B36" s="219"/>
      <c r="C36" s="311" t="s">
        <v>450</v>
      </c>
      <c r="D36" s="312"/>
      <c r="E36" s="220">
        <v>0</v>
      </c>
      <c r="F36" s="220">
        <v>0</v>
      </c>
      <c r="G36" s="220">
        <f t="shared" si="5"/>
        <v>0</v>
      </c>
      <c r="H36" s="220">
        <v>0</v>
      </c>
      <c r="I36" s="220">
        <v>0</v>
      </c>
      <c r="J36" s="220">
        <f t="shared" si="6"/>
        <v>0</v>
      </c>
    </row>
    <row r="37" spans="1:11" s="92" customFormat="1" ht="12" customHeight="1" x14ac:dyDescent="0.2">
      <c r="A37" s="97"/>
      <c r="B37" s="219"/>
      <c r="C37" s="311" t="s">
        <v>45</v>
      </c>
      <c r="D37" s="312"/>
      <c r="E37" s="220">
        <f t="shared" si="4"/>
        <v>0</v>
      </c>
      <c r="F37" s="221"/>
      <c r="G37" s="221">
        <f t="shared" si="5"/>
        <v>0</v>
      </c>
      <c r="H37" s="221">
        <v>0</v>
      </c>
      <c r="I37" s="221">
        <v>0</v>
      </c>
      <c r="J37" s="221">
        <f t="shared" si="6"/>
        <v>0</v>
      </c>
    </row>
    <row r="38" spans="1:11" ht="12" customHeight="1" x14ac:dyDescent="0.2">
      <c r="A38" s="97"/>
      <c r="B38" s="219"/>
      <c r="C38" s="222"/>
      <c r="D38" s="223"/>
      <c r="E38" s="220"/>
      <c r="F38" s="220"/>
      <c r="G38" s="224"/>
      <c r="H38" s="220"/>
      <c r="I38" s="220"/>
      <c r="J38" s="220"/>
    </row>
    <row r="39" spans="1:11" ht="40.5" customHeight="1" x14ac:dyDescent="0.2">
      <c r="A39" s="97"/>
      <c r="B39" s="308" t="s">
        <v>451</v>
      </c>
      <c r="C39" s="309"/>
      <c r="D39" s="310"/>
      <c r="E39" s="218">
        <f>+E40+E42+E43</f>
        <v>1621154128.8499999</v>
      </c>
      <c r="F39" s="218">
        <f>+F40+F42+F43</f>
        <v>0</v>
      </c>
      <c r="G39" s="218">
        <f>+G40+G42+G43</f>
        <v>1621154128.8499999</v>
      </c>
      <c r="H39" s="218">
        <f>+H40+H42+H43</f>
        <v>769790462.75999999</v>
      </c>
      <c r="I39" s="218">
        <f>+I40+I42+I43</f>
        <v>769790462.75999999</v>
      </c>
      <c r="J39" s="218">
        <f t="shared" si="6"/>
        <v>-851363666.08999991</v>
      </c>
    </row>
    <row r="40" spans="1:11" ht="12" customHeight="1" x14ac:dyDescent="0.2">
      <c r="A40" s="97"/>
      <c r="B40" s="215"/>
      <c r="C40" s="311" t="s">
        <v>28</v>
      </c>
      <c r="D40" s="312"/>
      <c r="E40" s="220">
        <v>0</v>
      </c>
      <c r="F40" s="220">
        <v>0</v>
      </c>
      <c r="G40" s="220">
        <f t="shared" si="5"/>
        <v>0</v>
      </c>
      <c r="H40" s="220">
        <v>0</v>
      </c>
      <c r="I40" s="220">
        <v>0</v>
      </c>
      <c r="J40" s="220">
        <f t="shared" si="6"/>
        <v>0</v>
      </c>
    </row>
    <row r="41" spans="1:11" ht="12" customHeight="1" x14ac:dyDescent="0.2">
      <c r="A41" s="97"/>
      <c r="B41" s="215"/>
      <c r="C41" s="311" t="s">
        <v>437</v>
      </c>
      <c r="D41" s="312"/>
      <c r="E41" s="220">
        <v>0</v>
      </c>
      <c r="F41" s="220">
        <v>0</v>
      </c>
      <c r="G41" s="220">
        <v>0</v>
      </c>
      <c r="H41" s="220">
        <v>0</v>
      </c>
      <c r="I41" s="220">
        <v>0</v>
      </c>
      <c r="J41" s="220">
        <f t="shared" si="6"/>
        <v>0</v>
      </c>
    </row>
    <row r="42" spans="1:11" x14ac:dyDescent="0.2">
      <c r="A42" s="97"/>
      <c r="B42" s="219"/>
      <c r="C42" s="311" t="s">
        <v>452</v>
      </c>
      <c r="D42" s="312"/>
      <c r="E42" s="221">
        <f>E17</f>
        <v>1979377.85</v>
      </c>
      <c r="F42" s="221">
        <f t="shared" ref="F42:J42" si="9">F17</f>
        <v>0</v>
      </c>
      <c r="G42" s="221">
        <f t="shared" si="9"/>
        <v>1979377.85</v>
      </c>
      <c r="H42" s="221">
        <f t="shared" si="9"/>
        <v>1470241.76</v>
      </c>
      <c r="I42" s="221">
        <f t="shared" si="9"/>
        <v>1470241.76</v>
      </c>
      <c r="J42" s="221">
        <f t="shared" si="9"/>
        <v>-509136.09000000008</v>
      </c>
    </row>
    <row r="43" spans="1:11" ht="25.5" customHeight="1" x14ac:dyDescent="0.2">
      <c r="A43" s="97"/>
      <c r="B43" s="219"/>
      <c r="C43" s="311" t="s">
        <v>434</v>
      </c>
      <c r="D43" s="312"/>
      <c r="E43" s="221">
        <f>E19</f>
        <v>1619174751</v>
      </c>
      <c r="F43" s="221">
        <f>F19</f>
        <v>0</v>
      </c>
      <c r="G43" s="221">
        <f t="shared" si="5"/>
        <v>1619174751</v>
      </c>
      <c r="H43" s="221">
        <f t="shared" ref="H43:J43" si="10">H19</f>
        <v>768320221</v>
      </c>
      <c r="I43" s="221">
        <f t="shared" si="10"/>
        <v>768320221</v>
      </c>
      <c r="J43" s="221">
        <f t="shared" si="10"/>
        <v>-850854530</v>
      </c>
    </row>
    <row r="44" spans="1:11" s="110" customFormat="1" ht="12" customHeight="1" x14ac:dyDescent="0.2">
      <c r="A44" s="94"/>
      <c r="B44" s="225"/>
      <c r="C44" s="226"/>
      <c r="D44" s="227"/>
      <c r="E44" s="228"/>
      <c r="F44" s="228"/>
      <c r="G44" s="228"/>
      <c r="H44" s="228"/>
      <c r="I44" s="228"/>
      <c r="J44" s="228"/>
    </row>
    <row r="45" spans="1:11" ht="12" customHeight="1" x14ac:dyDescent="0.2">
      <c r="A45" s="97"/>
      <c r="B45" s="215" t="s">
        <v>49</v>
      </c>
      <c r="C45" s="229"/>
      <c r="D45" s="223"/>
      <c r="E45" s="230">
        <f>+E46</f>
        <v>0</v>
      </c>
      <c r="F45" s="230">
        <f>+F46</f>
        <v>0</v>
      </c>
      <c r="G45" s="230">
        <f>+G46</f>
        <v>0</v>
      </c>
      <c r="H45" s="230">
        <f>+H46</f>
        <v>0</v>
      </c>
      <c r="I45" s="230">
        <f>+I46</f>
        <v>0</v>
      </c>
      <c r="J45" s="230">
        <f t="shared" si="6"/>
        <v>0</v>
      </c>
    </row>
    <row r="46" spans="1:11" ht="12" customHeight="1" x14ac:dyDescent="0.2">
      <c r="A46" s="97"/>
      <c r="B46" s="219"/>
      <c r="C46" s="311" t="s">
        <v>46</v>
      </c>
      <c r="D46" s="312"/>
      <c r="E46" s="220">
        <v>0</v>
      </c>
      <c r="F46" s="220">
        <v>0</v>
      </c>
      <c r="G46" s="220">
        <f>+E46+F46</f>
        <v>0</v>
      </c>
      <c r="H46" s="220">
        <v>0</v>
      </c>
      <c r="I46" s="220">
        <v>0</v>
      </c>
      <c r="J46" s="220">
        <f t="shared" si="6"/>
        <v>0</v>
      </c>
      <c r="K46" s="120"/>
    </row>
    <row r="47" spans="1:11" ht="12" customHeight="1" x14ac:dyDescent="0.2">
      <c r="A47" s="97"/>
      <c r="B47" s="103"/>
      <c r="C47" s="104"/>
      <c r="D47" s="105"/>
      <c r="E47" s="117"/>
      <c r="F47" s="117"/>
      <c r="G47" s="117"/>
      <c r="H47" s="117"/>
      <c r="I47" s="117"/>
      <c r="J47" s="117"/>
    </row>
    <row r="48" spans="1:11" ht="12" customHeight="1" x14ac:dyDescent="0.2">
      <c r="A48" s="94"/>
      <c r="B48" s="106"/>
      <c r="C48" s="107"/>
      <c r="D48" s="111" t="s">
        <v>47</v>
      </c>
      <c r="E48" s="181">
        <f>+E30+E32+E33+E34+E35+E36+E37+E39+E45</f>
        <v>1712095262.6199999</v>
      </c>
      <c r="F48" s="181">
        <f>+F30+F32+F33+F34+F35+F36+F37+F39+F45</f>
        <v>0</v>
      </c>
      <c r="G48" s="181">
        <f>+G30+G32+G33+G34+G35+G36+G37+G39+G45</f>
        <v>1712095262.6199999</v>
      </c>
      <c r="H48" s="181">
        <f>+H30+H32+H33+H34+H35+H36+H37+H39+H45</f>
        <v>820146656.04999995</v>
      </c>
      <c r="I48" s="181">
        <f>+I30+I32+I33+I34+I35+I36+I37+I39+I45</f>
        <v>820146656.04999995</v>
      </c>
      <c r="J48" s="304">
        <f>+J29+J39+J45</f>
        <v>-891948606.56999993</v>
      </c>
    </row>
    <row r="49" spans="1:10" ht="12" customHeight="1" x14ac:dyDescent="0.2">
      <c r="A49" s="97"/>
      <c r="B49" s="109"/>
      <c r="C49" s="109"/>
      <c r="D49" s="109"/>
      <c r="E49" s="118"/>
      <c r="F49" s="118"/>
      <c r="G49" s="118"/>
      <c r="H49" s="306" t="s">
        <v>211</v>
      </c>
      <c r="I49" s="307"/>
      <c r="J49" s="305"/>
    </row>
    <row r="50" spans="1:10" x14ac:dyDescent="0.2">
      <c r="B50" s="92" t="s">
        <v>439</v>
      </c>
      <c r="C50" s="92"/>
      <c r="D50" s="92"/>
      <c r="E50" s="92"/>
      <c r="F50" s="92"/>
      <c r="G50" s="92"/>
      <c r="H50" s="92"/>
      <c r="I50" s="92"/>
      <c r="J50" s="92"/>
    </row>
    <row r="51" spans="1:10" ht="13.5" x14ac:dyDescent="0.2">
      <c r="B51" s="92" t="s">
        <v>440</v>
      </c>
      <c r="C51" s="92"/>
      <c r="D51" s="92"/>
      <c r="E51" s="92"/>
      <c r="F51" s="92"/>
      <c r="G51" s="92"/>
      <c r="H51" s="92"/>
      <c r="I51" s="92"/>
      <c r="J51" s="92"/>
    </row>
    <row r="52" spans="1:10" ht="26.25" customHeight="1" x14ac:dyDescent="0.2">
      <c r="B52" s="320" t="s">
        <v>453</v>
      </c>
      <c r="C52" s="320"/>
      <c r="D52" s="320"/>
      <c r="E52" s="320"/>
      <c r="F52" s="320"/>
      <c r="G52" s="320"/>
      <c r="H52" s="320"/>
      <c r="I52" s="320"/>
      <c r="J52" s="320"/>
    </row>
    <row r="55" spans="1:10" x14ac:dyDescent="0.2">
      <c r="J55" s="256"/>
    </row>
  </sheetData>
  <mergeCells count="38">
    <mergeCell ref="B52:J52"/>
    <mergeCell ref="B1:J1"/>
    <mergeCell ref="B2:J2"/>
    <mergeCell ref="B3:J3"/>
    <mergeCell ref="B7:D9"/>
    <mergeCell ref="E7:I7"/>
    <mergeCell ref="J7:J8"/>
    <mergeCell ref="B18:D18"/>
    <mergeCell ref="B11:D11"/>
    <mergeCell ref="B12:D12"/>
    <mergeCell ref="B13:D13"/>
    <mergeCell ref="B14:D14"/>
    <mergeCell ref="B15:D15"/>
    <mergeCell ref="B16:D16"/>
    <mergeCell ref="B17:D17"/>
    <mergeCell ref="C36:D36"/>
    <mergeCell ref="B19:D19"/>
    <mergeCell ref="B20:D20"/>
    <mergeCell ref="J22:J23"/>
    <mergeCell ref="H23:I23"/>
    <mergeCell ref="B25:D27"/>
    <mergeCell ref="E25:I25"/>
    <mergeCell ref="J25:J26"/>
    <mergeCell ref="C30:D30"/>
    <mergeCell ref="C32:D32"/>
    <mergeCell ref="C33:D33"/>
    <mergeCell ref="C34:D34"/>
    <mergeCell ref="C35:D35"/>
    <mergeCell ref="C31:D31"/>
    <mergeCell ref="J48:J49"/>
    <mergeCell ref="H49:I49"/>
    <mergeCell ref="B39:D39"/>
    <mergeCell ref="C41:D41"/>
    <mergeCell ref="C37:D37"/>
    <mergeCell ref="C40:D40"/>
    <mergeCell ref="C42:D42"/>
    <mergeCell ref="C43:D43"/>
    <mergeCell ref="C46:D46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B5" sqref="B5:I5"/>
    </sheetView>
  </sheetViews>
  <sheetFormatPr baseColWidth="10" defaultRowHeight="15" x14ac:dyDescent="0.25"/>
  <cols>
    <col min="1" max="1" width="2.5703125" style="1" customWidth="1"/>
    <col min="2" max="2" width="2" style="3" customWidth="1"/>
    <col min="3" max="3" width="45.85546875" style="3" customWidth="1"/>
    <col min="4" max="4" width="14.28515625" style="3" bestFit="1" customWidth="1"/>
    <col min="5" max="5" width="12.7109375" style="3" customWidth="1"/>
    <col min="6" max="6" width="13.85546875" style="3" customWidth="1"/>
    <col min="7" max="7" width="14.28515625" style="3" bestFit="1" customWidth="1"/>
    <col min="8" max="8" width="14.85546875" style="3" customWidth="1"/>
    <col min="9" max="9" width="13.42578125" style="3" customWidth="1"/>
    <col min="10" max="10" width="4" style="1" customWidth="1"/>
    <col min="11" max="16384" width="11.42578125" style="1"/>
  </cols>
  <sheetData>
    <row r="1" spans="2:9" x14ac:dyDescent="0.25">
      <c r="B1" s="321"/>
      <c r="C1" s="321"/>
      <c r="D1" s="321"/>
      <c r="E1" s="321"/>
      <c r="F1" s="321"/>
      <c r="G1" s="321"/>
      <c r="H1" s="321"/>
      <c r="I1" s="321"/>
    </row>
    <row r="2" spans="2:9" ht="15.75" x14ac:dyDescent="0.25">
      <c r="B2" s="302" t="s">
        <v>361</v>
      </c>
      <c r="C2" s="302"/>
      <c r="D2" s="302"/>
      <c r="E2" s="302"/>
      <c r="F2" s="302"/>
      <c r="G2" s="302"/>
      <c r="H2" s="302"/>
      <c r="I2" s="302"/>
    </row>
    <row r="3" spans="2:9" x14ac:dyDescent="0.25">
      <c r="B3" s="303" t="s">
        <v>482</v>
      </c>
      <c r="C3" s="303"/>
      <c r="D3" s="303"/>
      <c r="E3" s="303"/>
      <c r="F3" s="303"/>
      <c r="G3" s="303"/>
      <c r="H3" s="303"/>
      <c r="I3" s="303"/>
    </row>
    <row r="4" spans="2:9" x14ac:dyDescent="0.25">
      <c r="B4" s="303" t="s">
        <v>60</v>
      </c>
      <c r="C4" s="303"/>
      <c r="D4" s="303"/>
      <c r="E4" s="303"/>
      <c r="F4" s="303"/>
      <c r="G4" s="303"/>
      <c r="H4" s="303"/>
      <c r="I4" s="303"/>
    </row>
    <row r="5" spans="2:9" x14ac:dyDescent="0.25">
      <c r="B5" s="303" t="s">
        <v>488</v>
      </c>
      <c r="C5" s="303"/>
      <c r="D5" s="303"/>
      <c r="E5" s="303"/>
      <c r="F5" s="303"/>
      <c r="G5" s="303"/>
      <c r="H5" s="303"/>
      <c r="I5" s="303"/>
    </row>
    <row r="6" spans="2:9" x14ac:dyDescent="0.25">
      <c r="B6" s="322"/>
      <c r="C6" s="322"/>
      <c r="D6" s="322"/>
      <c r="E6" s="322"/>
      <c r="F6" s="322"/>
      <c r="G6" s="322"/>
      <c r="H6" s="322"/>
      <c r="I6" s="322"/>
    </row>
    <row r="7" spans="2:9" x14ac:dyDescent="0.25">
      <c r="B7" s="323" t="s">
        <v>2</v>
      </c>
      <c r="C7" s="324"/>
      <c r="D7" s="300" t="s">
        <v>61</v>
      </c>
      <c r="E7" s="300"/>
      <c r="F7" s="300"/>
      <c r="G7" s="300"/>
      <c r="H7" s="300"/>
      <c r="I7" s="300" t="s">
        <v>53</v>
      </c>
    </row>
    <row r="8" spans="2:9" ht="22.5" x14ac:dyDescent="0.25">
      <c r="B8" s="325"/>
      <c r="C8" s="326"/>
      <c r="D8" s="130" t="s">
        <v>54</v>
      </c>
      <c r="E8" s="130" t="s">
        <v>55</v>
      </c>
      <c r="F8" s="130" t="s">
        <v>35</v>
      </c>
      <c r="G8" s="130" t="s">
        <v>36</v>
      </c>
      <c r="H8" s="130" t="s">
        <v>56</v>
      </c>
      <c r="I8" s="300"/>
    </row>
    <row r="9" spans="2:9" x14ac:dyDescent="0.25">
      <c r="B9" s="327"/>
      <c r="C9" s="328"/>
      <c r="D9" s="130">
        <v>1</v>
      </c>
      <c r="E9" s="130">
        <v>2</v>
      </c>
      <c r="F9" s="130" t="s">
        <v>57</v>
      </c>
      <c r="G9" s="130">
        <v>4</v>
      </c>
      <c r="H9" s="130">
        <v>5</v>
      </c>
      <c r="I9" s="130" t="s">
        <v>58</v>
      </c>
    </row>
    <row r="10" spans="2:9" x14ac:dyDescent="0.25">
      <c r="B10" s="9"/>
      <c r="C10" s="10"/>
      <c r="D10" s="126"/>
      <c r="E10" s="126"/>
      <c r="F10" s="126"/>
      <c r="G10" s="126"/>
      <c r="H10" s="126"/>
      <c r="I10" s="126"/>
    </row>
    <row r="11" spans="2:9" x14ac:dyDescent="0.25">
      <c r="B11" s="5"/>
      <c r="C11" s="12" t="s">
        <v>62</v>
      </c>
      <c r="D11" s="235">
        <v>1607231923.6500001</v>
      </c>
      <c r="E11" s="235">
        <v>0</v>
      </c>
      <c r="F11" s="164">
        <f>+D11+E11</f>
        <v>1607231923.6500001</v>
      </c>
      <c r="G11" s="235">
        <v>641349709.41999996</v>
      </c>
      <c r="H11" s="235">
        <v>626516863.96000004</v>
      </c>
      <c r="I11" s="164">
        <f>+F11-G11</f>
        <v>965882214.23000014</v>
      </c>
    </row>
    <row r="12" spans="2:9" x14ac:dyDescent="0.25">
      <c r="B12" s="5"/>
      <c r="C12" s="45"/>
      <c r="D12" s="164"/>
      <c r="E12" s="164"/>
      <c r="F12" s="164"/>
      <c r="G12" s="164"/>
      <c r="H12" s="164"/>
      <c r="I12" s="164"/>
    </row>
    <row r="13" spans="2:9" x14ac:dyDescent="0.25">
      <c r="B13" s="13"/>
      <c r="C13" s="12" t="s">
        <v>63</v>
      </c>
      <c r="D13" s="164">
        <v>36573145.269999996</v>
      </c>
      <c r="E13" s="164">
        <v>0</v>
      </c>
      <c r="F13" s="164">
        <f>SUM(COG!F48,COG!F58)</f>
        <v>36573145.269999996</v>
      </c>
      <c r="G13" s="164">
        <v>7805567.5800000001</v>
      </c>
      <c r="H13" s="164">
        <v>7616980</v>
      </c>
      <c r="I13" s="164">
        <f>+F13-G13</f>
        <v>28767577.689999998</v>
      </c>
    </row>
    <row r="14" spans="2:9" x14ac:dyDescent="0.25">
      <c r="B14" s="5"/>
      <c r="C14" s="45"/>
      <c r="D14" s="182"/>
      <c r="E14" s="182"/>
      <c r="F14" s="182"/>
      <c r="G14" s="182"/>
      <c r="H14" s="182"/>
      <c r="I14" s="182"/>
    </row>
    <row r="15" spans="2:9" x14ac:dyDescent="0.25">
      <c r="B15" s="13"/>
      <c r="C15" s="12" t="s">
        <v>64</v>
      </c>
      <c r="D15" s="182">
        <v>0</v>
      </c>
      <c r="E15" s="182">
        <v>0</v>
      </c>
      <c r="F15" s="182">
        <f>+D15+E15</f>
        <v>0</v>
      </c>
      <c r="G15" s="182">
        <v>0</v>
      </c>
      <c r="H15" s="182">
        <v>0</v>
      </c>
      <c r="I15" s="164">
        <f>+F15-G15</f>
        <v>0</v>
      </c>
    </row>
    <row r="16" spans="2:9" x14ac:dyDescent="0.25">
      <c r="B16" s="13"/>
      <c r="C16" s="12"/>
      <c r="D16" s="182"/>
      <c r="E16" s="182"/>
      <c r="F16" s="182"/>
      <c r="G16" s="182"/>
      <c r="H16" s="182"/>
      <c r="I16" s="164"/>
    </row>
    <row r="17" spans="2:9" x14ac:dyDescent="0.25">
      <c r="B17" s="13"/>
      <c r="C17" s="12" t="s">
        <v>13</v>
      </c>
      <c r="D17" s="182">
        <v>59157520</v>
      </c>
      <c r="E17" s="182">
        <v>0</v>
      </c>
      <c r="F17" s="182">
        <f>+D17+E17</f>
        <v>59157520</v>
      </c>
      <c r="G17" s="182">
        <v>38868099.079999998</v>
      </c>
      <c r="H17" s="182">
        <v>35209542.490000002</v>
      </c>
      <c r="I17" s="164">
        <f>+F17-G17</f>
        <v>20289420.920000002</v>
      </c>
    </row>
    <row r="18" spans="2:9" x14ac:dyDescent="0.25">
      <c r="B18" s="13"/>
      <c r="C18" s="12"/>
      <c r="D18" s="182"/>
      <c r="E18" s="182"/>
      <c r="F18" s="182"/>
      <c r="G18" s="182"/>
      <c r="H18" s="182"/>
      <c r="I18" s="164"/>
    </row>
    <row r="19" spans="2:9" x14ac:dyDescent="0.25">
      <c r="B19" s="13"/>
      <c r="C19" s="12" t="s">
        <v>18</v>
      </c>
      <c r="D19" s="182">
        <v>0</v>
      </c>
      <c r="E19" s="182">
        <v>0</v>
      </c>
      <c r="F19" s="182">
        <f>+D19+E19</f>
        <v>0</v>
      </c>
      <c r="G19" s="182">
        <v>0</v>
      </c>
      <c r="H19" s="182">
        <v>0</v>
      </c>
      <c r="I19" s="182">
        <f>SUM(COG!I70)</f>
        <v>0</v>
      </c>
    </row>
    <row r="20" spans="2:9" x14ac:dyDescent="0.25">
      <c r="B20" s="14"/>
      <c r="C20" s="15"/>
      <c r="D20" s="183"/>
      <c r="E20" s="183"/>
      <c r="F20" s="183"/>
      <c r="G20" s="183"/>
      <c r="H20" s="183"/>
      <c r="I20" s="183"/>
    </row>
    <row r="21" spans="2:9" s="129" customFormat="1" x14ac:dyDescent="0.25">
      <c r="B21" s="14"/>
      <c r="C21" s="15" t="s">
        <v>59</v>
      </c>
      <c r="D21" s="184">
        <f>+D11+D13+D15+D17+D19</f>
        <v>1702962588.9200001</v>
      </c>
      <c r="E21" s="184">
        <f t="shared" ref="E21:I21" si="0">+E11+E13+E15+E17+E19</f>
        <v>0</v>
      </c>
      <c r="F21" s="184">
        <f t="shared" si="0"/>
        <v>1702962588.9200001</v>
      </c>
      <c r="G21" s="184">
        <f t="shared" si="0"/>
        <v>688023376.08000004</v>
      </c>
      <c r="H21" s="184">
        <f t="shared" si="0"/>
        <v>669343386.45000005</v>
      </c>
      <c r="I21" s="184">
        <f t="shared" si="0"/>
        <v>1014939212.84</v>
      </c>
    </row>
    <row r="22" spans="2:9" x14ac:dyDescent="0.25">
      <c r="B22" s="2"/>
      <c r="C22" s="2"/>
      <c r="D22"/>
      <c r="E22"/>
      <c r="F22"/>
      <c r="G22"/>
      <c r="H22"/>
      <c r="I22"/>
    </row>
    <row r="23" spans="2:9" x14ac:dyDescent="0.25">
      <c r="D23"/>
      <c r="E23"/>
      <c r="F23"/>
      <c r="G23"/>
      <c r="H23"/>
      <c r="I23"/>
    </row>
    <row r="24" spans="2:9" x14ac:dyDescent="0.25">
      <c r="D24" s="17"/>
      <c r="E24" s="17"/>
      <c r="F24" s="17"/>
      <c r="G24" s="17"/>
      <c r="H24" s="17"/>
      <c r="I24" s="17"/>
    </row>
    <row r="25" spans="2:9" x14ac:dyDescent="0.25">
      <c r="D25" s="162"/>
      <c r="E25" s="123"/>
    </row>
    <row r="26" spans="2:9" x14ac:dyDescent="0.25">
      <c r="D26" s="162"/>
    </row>
    <row r="27" spans="2:9" x14ac:dyDescent="0.25">
      <c r="D27" s="162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topLeftCell="A58" workbookViewId="0">
      <selection activeCell="C96" sqref="C96"/>
    </sheetView>
  </sheetViews>
  <sheetFormatPr baseColWidth="10" defaultRowHeight="15" x14ac:dyDescent="0.25"/>
  <cols>
    <col min="1" max="1" width="2.42578125" style="4" customWidth="1"/>
    <col min="2" max="2" width="4.5703125" style="3" customWidth="1"/>
    <col min="3" max="3" width="57.28515625" style="3" customWidth="1"/>
    <col min="4" max="9" width="12.7109375" style="3" customWidth="1"/>
    <col min="10" max="10" width="3.7109375" style="4" customWidth="1"/>
    <col min="11" max="11" width="11.42578125" customWidth="1"/>
    <col min="12" max="12" width="15.28515625" bestFit="1" customWidth="1"/>
    <col min="13" max="13" width="14.140625" bestFit="1" customWidth="1"/>
    <col min="14" max="22" width="11.42578125" customWidth="1"/>
  </cols>
  <sheetData>
    <row r="1" spans="2:13" x14ac:dyDescent="0.25">
      <c r="B1" s="301"/>
      <c r="C1" s="301"/>
      <c r="D1" s="301"/>
      <c r="E1" s="301"/>
      <c r="F1" s="301"/>
      <c r="G1" s="301"/>
      <c r="H1" s="301"/>
      <c r="I1" s="301"/>
    </row>
    <row r="2" spans="2:13" ht="15.75" x14ac:dyDescent="0.25">
      <c r="B2" s="302" t="s">
        <v>361</v>
      </c>
      <c r="C2" s="302"/>
      <c r="D2" s="302"/>
      <c r="E2" s="302"/>
      <c r="F2" s="302"/>
      <c r="G2" s="302"/>
      <c r="H2" s="302"/>
      <c r="I2" s="302"/>
    </row>
    <row r="3" spans="2:13" x14ac:dyDescent="0.25">
      <c r="B3" s="303" t="s">
        <v>482</v>
      </c>
      <c r="C3" s="303"/>
      <c r="D3" s="303"/>
      <c r="E3" s="303"/>
      <c r="F3" s="303"/>
      <c r="G3" s="303"/>
      <c r="H3" s="303"/>
      <c r="I3" s="303"/>
    </row>
    <row r="4" spans="2:13" x14ac:dyDescent="0.25">
      <c r="B4" s="303" t="s">
        <v>397</v>
      </c>
      <c r="C4" s="303"/>
      <c r="D4" s="303"/>
      <c r="E4" s="303"/>
      <c r="F4" s="303"/>
      <c r="G4" s="303"/>
      <c r="H4" s="303"/>
      <c r="I4" s="303"/>
    </row>
    <row r="5" spans="2:13" x14ac:dyDescent="0.25">
      <c r="B5" s="303" t="s">
        <v>488</v>
      </c>
      <c r="C5" s="303"/>
      <c r="D5" s="303"/>
      <c r="E5" s="303"/>
      <c r="F5" s="303"/>
      <c r="G5" s="303"/>
      <c r="H5" s="303"/>
      <c r="I5" s="303"/>
    </row>
    <row r="6" spans="2:13" s="4" customFormat="1" ht="6.75" customHeight="1" x14ac:dyDescent="0.25">
      <c r="B6" s="2"/>
      <c r="C6" s="2"/>
      <c r="D6" s="2"/>
      <c r="E6" s="2"/>
      <c r="F6" s="2"/>
      <c r="G6" s="2"/>
      <c r="H6" s="2"/>
      <c r="I6" s="2"/>
    </row>
    <row r="7" spans="2:13" x14ac:dyDescent="0.25">
      <c r="B7" s="299" t="s">
        <v>2</v>
      </c>
      <c r="C7" s="299"/>
      <c r="D7" s="300" t="s">
        <v>52</v>
      </c>
      <c r="E7" s="300"/>
      <c r="F7" s="300"/>
      <c r="G7" s="300"/>
      <c r="H7" s="300"/>
      <c r="I7" s="300" t="s">
        <v>53</v>
      </c>
    </row>
    <row r="8" spans="2:13" ht="22.5" x14ac:dyDescent="0.25">
      <c r="B8" s="299"/>
      <c r="C8" s="299"/>
      <c r="D8" s="130" t="s">
        <v>54</v>
      </c>
      <c r="E8" s="130" t="s">
        <v>55</v>
      </c>
      <c r="F8" s="130" t="s">
        <v>35</v>
      </c>
      <c r="G8" s="130" t="s">
        <v>36</v>
      </c>
      <c r="H8" s="130" t="s">
        <v>56</v>
      </c>
      <c r="I8" s="300"/>
    </row>
    <row r="9" spans="2:13" ht="11.25" customHeight="1" x14ac:dyDescent="0.25">
      <c r="B9" s="299"/>
      <c r="C9" s="299"/>
      <c r="D9" s="130">
        <v>1</v>
      </c>
      <c r="E9" s="130">
        <v>2</v>
      </c>
      <c r="F9" s="130" t="s">
        <v>57</v>
      </c>
      <c r="G9" s="130">
        <v>4</v>
      </c>
      <c r="H9" s="130">
        <v>5</v>
      </c>
      <c r="I9" s="130" t="s">
        <v>58</v>
      </c>
    </row>
    <row r="10" spans="2:13" x14ac:dyDescent="0.25">
      <c r="B10" s="329" t="s">
        <v>27</v>
      </c>
      <c r="C10" s="330"/>
      <c r="D10" s="185">
        <f>SUM(D11:D17)</f>
        <v>1403809416</v>
      </c>
      <c r="E10" s="185">
        <f>SUM(E11:E17)</f>
        <v>0</v>
      </c>
      <c r="F10" s="185">
        <f>+D10+E10</f>
        <v>1403809416</v>
      </c>
      <c r="G10" s="185">
        <f>SUM(G11:G17)</f>
        <v>595590695.68000007</v>
      </c>
      <c r="H10" s="185">
        <f>SUM(H11:H17)</f>
        <v>589203525.61000001</v>
      </c>
      <c r="I10" s="185">
        <f>+F10-G10</f>
        <v>808218720.31999993</v>
      </c>
      <c r="L10" s="240"/>
      <c r="M10" s="239"/>
    </row>
    <row r="11" spans="2:13" x14ac:dyDescent="0.25">
      <c r="B11" s="18"/>
      <c r="C11" s="19" t="s">
        <v>65</v>
      </c>
      <c r="D11" s="186">
        <v>598096404</v>
      </c>
      <c r="E11" s="186">
        <v>0</v>
      </c>
      <c r="F11" s="186">
        <f t="shared" ref="F11:F74" si="0">+D11+E11</f>
        <v>598096404</v>
      </c>
      <c r="G11" s="186">
        <v>263169834.66999999</v>
      </c>
      <c r="H11" s="186">
        <v>263150567.86999997</v>
      </c>
      <c r="I11" s="186">
        <f t="shared" ref="I11:I74" si="1">+F11-G11</f>
        <v>334926569.33000004</v>
      </c>
    </row>
    <row r="12" spans="2:13" x14ac:dyDescent="0.25">
      <c r="B12" s="18"/>
      <c r="C12" s="19" t="s">
        <v>66</v>
      </c>
      <c r="D12" s="186">
        <v>5360000</v>
      </c>
      <c r="E12" s="186">
        <v>0</v>
      </c>
      <c r="F12" s="186">
        <f t="shared" si="0"/>
        <v>5360000</v>
      </c>
      <c r="G12" s="186">
        <v>2887194.19</v>
      </c>
      <c r="H12" s="186">
        <v>2886968.39</v>
      </c>
      <c r="I12" s="186">
        <f t="shared" si="1"/>
        <v>2472805.81</v>
      </c>
    </row>
    <row r="13" spans="2:13" x14ac:dyDescent="0.25">
      <c r="B13" s="18"/>
      <c r="C13" s="19" t="s">
        <v>67</v>
      </c>
      <c r="D13" s="186">
        <v>403603607</v>
      </c>
      <c r="E13" s="186">
        <v>0</v>
      </c>
      <c r="F13" s="186">
        <f t="shared" si="0"/>
        <v>403603607</v>
      </c>
      <c r="G13" s="186">
        <v>141991646.73000002</v>
      </c>
      <c r="H13" s="186">
        <v>141535474.75</v>
      </c>
      <c r="I13" s="186">
        <f t="shared" si="1"/>
        <v>261611960.26999998</v>
      </c>
    </row>
    <row r="14" spans="2:13" x14ac:dyDescent="0.25">
      <c r="B14" s="18"/>
      <c r="C14" s="19" t="s">
        <v>68</v>
      </c>
      <c r="D14" s="186">
        <v>142410568</v>
      </c>
      <c r="E14" s="186">
        <v>0</v>
      </c>
      <c r="F14" s="186">
        <f t="shared" si="0"/>
        <v>142410568</v>
      </c>
      <c r="G14" s="186">
        <v>83718797.370000005</v>
      </c>
      <c r="H14" s="186">
        <v>77807291.88000001</v>
      </c>
      <c r="I14" s="186">
        <f t="shared" si="1"/>
        <v>58691770.629999995</v>
      </c>
    </row>
    <row r="15" spans="2:13" x14ac:dyDescent="0.25">
      <c r="B15" s="18"/>
      <c r="C15" s="19" t="s">
        <v>69</v>
      </c>
      <c r="D15" s="186">
        <v>205367946</v>
      </c>
      <c r="E15" s="186">
        <v>0</v>
      </c>
      <c r="F15" s="186">
        <f t="shared" si="0"/>
        <v>205367946</v>
      </c>
      <c r="G15" s="186">
        <v>90197768.719999999</v>
      </c>
      <c r="H15" s="186">
        <v>90197768.719999999</v>
      </c>
      <c r="I15" s="186">
        <f t="shared" si="1"/>
        <v>115170177.28</v>
      </c>
    </row>
    <row r="16" spans="2:13" x14ac:dyDescent="0.25">
      <c r="B16" s="18"/>
      <c r="C16" s="19" t="s">
        <v>70</v>
      </c>
      <c r="D16" s="186">
        <v>12549802</v>
      </c>
      <c r="E16" s="186">
        <v>0</v>
      </c>
      <c r="F16" s="186">
        <f t="shared" si="0"/>
        <v>12549802</v>
      </c>
      <c r="G16" s="186">
        <v>0</v>
      </c>
      <c r="H16" s="186">
        <v>0</v>
      </c>
      <c r="I16" s="187">
        <f t="shared" si="1"/>
        <v>12549802</v>
      </c>
    </row>
    <row r="17" spans="2:13" x14ac:dyDescent="0.25">
      <c r="B17" s="18"/>
      <c r="C17" s="19" t="s">
        <v>71</v>
      </c>
      <c r="D17" s="186">
        <v>36421089</v>
      </c>
      <c r="E17" s="186">
        <v>0</v>
      </c>
      <c r="F17" s="186">
        <f t="shared" si="0"/>
        <v>36421089</v>
      </c>
      <c r="G17" s="186">
        <v>13625454</v>
      </c>
      <c r="H17" s="186">
        <v>13625454</v>
      </c>
      <c r="I17" s="186">
        <f t="shared" si="1"/>
        <v>22795635</v>
      </c>
    </row>
    <row r="18" spans="2:13" x14ac:dyDescent="0.25">
      <c r="B18" s="329" t="s">
        <v>5</v>
      </c>
      <c r="C18" s="330"/>
      <c r="D18" s="185">
        <f>SUM(D19:D27)</f>
        <v>39908399.170000002</v>
      </c>
      <c r="E18" s="185">
        <f>SUM(E19:E27)</f>
        <v>0</v>
      </c>
      <c r="F18" s="185">
        <f t="shared" si="0"/>
        <v>39908399.170000002</v>
      </c>
      <c r="G18" s="185">
        <f>SUM(G19:G27)</f>
        <v>13485595.649999999</v>
      </c>
      <c r="H18" s="185">
        <f>SUM(H19:H27)</f>
        <v>13199500.819999998</v>
      </c>
      <c r="I18" s="185">
        <f t="shared" si="1"/>
        <v>26422803.520000003</v>
      </c>
      <c r="L18" s="240"/>
      <c r="M18" s="239"/>
    </row>
    <row r="19" spans="2:13" x14ac:dyDescent="0.25">
      <c r="B19" s="18"/>
      <c r="C19" s="19" t="s">
        <v>72</v>
      </c>
      <c r="D19" s="186">
        <v>17506064.239999998</v>
      </c>
      <c r="E19" s="186">
        <v>0</v>
      </c>
      <c r="F19" s="186">
        <f t="shared" si="0"/>
        <v>17506064.239999998</v>
      </c>
      <c r="G19" s="186">
        <v>5287354.1399999997</v>
      </c>
      <c r="H19" s="186">
        <v>5272301.9799999995</v>
      </c>
      <c r="I19" s="186">
        <f t="shared" si="1"/>
        <v>12218710.099999998</v>
      </c>
    </row>
    <row r="20" spans="2:13" x14ac:dyDescent="0.25">
      <c r="B20" s="18"/>
      <c r="C20" s="19" t="s">
        <v>73</v>
      </c>
      <c r="D20" s="186">
        <v>816681.56</v>
      </c>
      <c r="E20" s="186">
        <v>0</v>
      </c>
      <c r="F20" s="186">
        <f t="shared" si="0"/>
        <v>816681.56</v>
      </c>
      <c r="G20" s="186">
        <v>245999.72999999998</v>
      </c>
      <c r="H20" s="186">
        <v>245999.72999999998</v>
      </c>
      <c r="I20" s="186">
        <f t="shared" si="1"/>
        <v>570681.83000000007</v>
      </c>
    </row>
    <row r="21" spans="2:13" x14ac:dyDescent="0.25">
      <c r="B21" s="18"/>
      <c r="C21" s="19" t="s">
        <v>74</v>
      </c>
      <c r="D21" s="186">
        <v>0</v>
      </c>
      <c r="E21" s="186">
        <v>0</v>
      </c>
      <c r="F21" s="186">
        <f t="shared" si="0"/>
        <v>0</v>
      </c>
      <c r="G21" s="186">
        <v>0</v>
      </c>
      <c r="H21" s="186">
        <v>0</v>
      </c>
      <c r="I21" s="187">
        <f t="shared" si="1"/>
        <v>0</v>
      </c>
    </row>
    <row r="22" spans="2:13" x14ac:dyDescent="0.25">
      <c r="B22" s="18"/>
      <c r="C22" s="19" t="s">
        <v>75</v>
      </c>
      <c r="D22" s="186">
        <v>3085318.04</v>
      </c>
      <c r="E22" s="186">
        <v>0</v>
      </c>
      <c r="F22" s="186">
        <f t="shared" si="0"/>
        <v>3085318.04</v>
      </c>
      <c r="G22" s="186">
        <v>1013780.12</v>
      </c>
      <c r="H22" s="186">
        <v>1013773.0499999999</v>
      </c>
      <c r="I22" s="186">
        <f t="shared" si="1"/>
        <v>2071537.92</v>
      </c>
    </row>
    <row r="23" spans="2:13" x14ac:dyDescent="0.25">
      <c r="B23" s="18"/>
      <c r="C23" s="19" t="s">
        <v>76</v>
      </c>
      <c r="D23" s="186">
        <v>2113150</v>
      </c>
      <c r="E23" s="186">
        <v>0</v>
      </c>
      <c r="F23" s="186">
        <f t="shared" si="0"/>
        <v>2113150</v>
      </c>
      <c r="G23" s="186">
        <v>814657.35000000009</v>
      </c>
      <c r="H23" s="186">
        <v>814657.35000000009</v>
      </c>
      <c r="I23" s="186">
        <f t="shared" si="1"/>
        <v>1298492.6499999999</v>
      </c>
    </row>
    <row r="24" spans="2:13" x14ac:dyDescent="0.25">
      <c r="B24" s="18"/>
      <c r="C24" s="19" t="s">
        <v>77</v>
      </c>
      <c r="D24" s="186">
        <v>10853055.92</v>
      </c>
      <c r="E24" s="186">
        <v>0</v>
      </c>
      <c r="F24" s="186">
        <f t="shared" si="0"/>
        <v>10853055.92</v>
      </c>
      <c r="G24" s="186">
        <v>4545563.79</v>
      </c>
      <c r="H24" s="186">
        <v>4391955.66</v>
      </c>
      <c r="I24" s="186">
        <f t="shared" si="1"/>
        <v>6307492.1299999999</v>
      </c>
    </row>
    <row r="25" spans="2:13" x14ac:dyDescent="0.25">
      <c r="B25" s="18"/>
      <c r="C25" s="19" t="s">
        <v>78</v>
      </c>
      <c r="D25" s="186">
        <v>657242</v>
      </c>
      <c r="E25" s="186">
        <v>0</v>
      </c>
      <c r="F25" s="186">
        <f t="shared" si="0"/>
        <v>657242</v>
      </c>
      <c r="G25" s="186">
        <v>26017.200000000001</v>
      </c>
      <c r="H25" s="186">
        <v>26017.200000000001</v>
      </c>
      <c r="I25" s="186">
        <f t="shared" si="1"/>
        <v>631224.80000000005</v>
      </c>
    </row>
    <row r="26" spans="2:13" x14ac:dyDescent="0.25">
      <c r="B26" s="18"/>
      <c r="C26" s="19" t="s">
        <v>79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</row>
    <row r="27" spans="2:13" x14ac:dyDescent="0.25">
      <c r="B27" s="18"/>
      <c r="C27" s="19" t="s">
        <v>80</v>
      </c>
      <c r="D27" s="186">
        <v>4876887.41</v>
      </c>
      <c r="E27" s="186">
        <v>0</v>
      </c>
      <c r="F27" s="186">
        <f t="shared" si="0"/>
        <v>4876887.41</v>
      </c>
      <c r="G27" s="186">
        <v>1552223.32</v>
      </c>
      <c r="H27" s="186">
        <v>1434795.85</v>
      </c>
      <c r="I27" s="186">
        <f t="shared" si="1"/>
        <v>3324664.09</v>
      </c>
    </row>
    <row r="28" spans="2:13" x14ac:dyDescent="0.25">
      <c r="B28" s="329" t="s">
        <v>7</v>
      </c>
      <c r="C28" s="330"/>
      <c r="D28" s="185">
        <f>SUM(D29:D37)</f>
        <v>148934721.48000002</v>
      </c>
      <c r="E28" s="185">
        <f>SUM(E29:E37)</f>
        <v>0</v>
      </c>
      <c r="F28" s="185">
        <f t="shared" si="0"/>
        <v>148934721.48000002</v>
      </c>
      <c r="G28" s="185">
        <f>SUM(G29:G37)</f>
        <v>57313754.490000002</v>
      </c>
      <c r="H28" s="185">
        <f>SUM(H29:H37)</f>
        <v>50495617.339999996</v>
      </c>
      <c r="I28" s="185">
        <f t="shared" si="1"/>
        <v>91620966.99000001</v>
      </c>
    </row>
    <row r="29" spans="2:13" x14ac:dyDescent="0.25">
      <c r="B29" s="18"/>
      <c r="C29" s="19" t="s">
        <v>81</v>
      </c>
      <c r="D29" s="186">
        <v>23215384.890000001</v>
      </c>
      <c r="E29" s="186">
        <v>0</v>
      </c>
      <c r="F29" s="186">
        <f t="shared" si="0"/>
        <v>23215384.890000001</v>
      </c>
      <c r="G29" s="186">
        <v>8211058.5500000007</v>
      </c>
      <c r="H29" s="186">
        <v>7875460.9100000001</v>
      </c>
      <c r="I29" s="186">
        <f t="shared" si="1"/>
        <v>15004326.34</v>
      </c>
    </row>
    <row r="30" spans="2:13" x14ac:dyDescent="0.25">
      <c r="B30" s="18"/>
      <c r="C30" s="19" t="s">
        <v>82</v>
      </c>
      <c r="D30" s="186">
        <v>30035569.759999998</v>
      </c>
      <c r="E30" s="186">
        <v>0</v>
      </c>
      <c r="F30" s="186">
        <f t="shared" si="0"/>
        <v>30035569.759999998</v>
      </c>
      <c r="G30" s="186">
        <v>12371179.609999999</v>
      </c>
      <c r="H30" s="186">
        <v>12312750.18</v>
      </c>
      <c r="I30" s="186">
        <f t="shared" si="1"/>
        <v>17664390.149999999</v>
      </c>
    </row>
    <row r="31" spans="2:13" x14ac:dyDescent="0.25">
      <c r="B31" s="18"/>
      <c r="C31" s="19" t="s">
        <v>83</v>
      </c>
      <c r="D31" s="186">
        <v>61956155.170000002</v>
      </c>
      <c r="E31" s="186">
        <v>0</v>
      </c>
      <c r="F31" s="186">
        <f t="shared" si="0"/>
        <v>61956155.170000002</v>
      </c>
      <c r="G31" s="186">
        <v>23200989.82</v>
      </c>
      <c r="H31" s="186">
        <v>17697261.020000003</v>
      </c>
      <c r="I31" s="186">
        <f t="shared" si="1"/>
        <v>38755165.350000001</v>
      </c>
    </row>
    <row r="32" spans="2:13" x14ac:dyDescent="0.25">
      <c r="B32" s="18"/>
      <c r="C32" s="19" t="s">
        <v>84</v>
      </c>
      <c r="D32" s="186">
        <v>1946939.84</v>
      </c>
      <c r="E32" s="186">
        <v>0</v>
      </c>
      <c r="F32" s="186">
        <f t="shared" si="0"/>
        <v>1946939.84</v>
      </c>
      <c r="G32" s="186">
        <v>1370851.62</v>
      </c>
      <c r="H32" s="186">
        <v>1142076.58</v>
      </c>
      <c r="I32" s="186">
        <f t="shared" si="1"/>
        <v>576088.22</v>
      </c>
    </row>
    <row r="33" spans="2:9" x14ac:dyDescent="0.25">
      <c r="B33" s="18"/>
      <c r="C33" s="19" t="s">
        <v>85</v>
      </c>
      <c r="D33" s="186">
        <v>24525306.02</v>
      </c>
      <c r="E33" s="186">
        <v>0</v>
      </c>
      <c r="F33" s="186">
        <f t="shared" si="0"/>
        <v>24525306.02</v>
      </c>
      <c r="G33" s="186">
        <v>9157989.370000001</v>
      </c>
      <c r="H33" s="186">
        <v>8472213.629999999</v>
      </c>
      <c r="I33" s="186">
        <f t="shared" si="1"/>
        <v>15367316.649999999</v>
      </c>
    </row>
    <row r="34" spans="2:9" x14ac:dyDescent="0.25">
      <c r="B34" s="18"/>
      <c r="C34" s="19" t="s">
        <v>86</v>
      </c>
      <c r="D34" s="186">
        <v>0</v>
      </c>
      <c r="E34" s="186">
        <v>0</v>
      </c>
      <c r="F34" s="186">
        <f t="shared" si="0"/>
        <v>0</v>
      </c>
      <c r="G34" s="186">
        <v>0</v>
      </c>
      <c r="H34" s="186">
        <v>0</v>
      </c>
      <c r="I34" s="186">
        <f t="shared" si="1"/>
        <v>0</v>
      </c>
    </row>
    <row r="35" spans="2:9" x14ac:dyDescent="0.25">
      <c r="B35" s="18"/>
      <c r="C35" s="19" t="s">
        <v>87</v>
      </c>
      <c r="D35" s="186">
        <v>3350541.84</v>
      </c>
      <c r="E35" s="186">
        <v>0</v>
      </c>
      <c r="F35" s="186">
        <f t="shared" si="0"/>
        <v>3350541.84</v>
      </c>
      <c r="G35" s="186">
        <v>863604.95000000007</v>
      </c>
      <c r="H35" s="186">
        <v>863525.85000000009</v>
      </c>
      <c r="I35" s="186">
        <f t="shared" si="1"/>
        <v>2486936.8899999997</v>
      </c>
    </row>
    <row r="36" spans="2:9" x14ac:dyDescent="0.25">
      <c r="B36" s="18"/>
      <c r="C36" s="19" t="s">
        <v>88</v>
      </c>
      <c r="D36" s="186">
        <v>3904823.96</v>
      </c>
      <c r="E36" s="186">
        <v>0</v>
      </c>
      <c r="F36" s="186">
        <f t="shared" si="0"/>
        <v>3904823.96</v>
      </c>
      <c r="G36" s="186">
        <v>2138080.5699999998</v>
      </c>
      <c r="H36" s="186">
        <v>2132329.17</v>
      </c>
      <c r="I36" s="186">
        <f t="shared" si="1"/>
        <v>1766743.3900000001</v>
      </c>
    </row>
    <row r="37" spans="2:9" x14ac:dyDescent="0.25">
      <c r="B37" s="18"/>
      <c r="C37" s="19" t="s">
        <v>89</v>
      </c>
      <c r="D37" s="186">
        <v>0</v>
      </c>
      <c r="E37" s="186">
        <v>0</v>
      </c>
      <c r="F37" s="186">
        <f t="shared" si="0"/>
        <v>0</v>
      </c>
      <c r="G37" s="186">
        <v>0</v>
      </c>
      <c r="H37" s="186">
        <v>0</v>
      </c>
      <c r="I37" s="186">
        <f t="shared" si="1"/>
        <v>0</v>
      </c>
    </row>
    <row r="38" spans="2:9" x14ac:dyDescent="0.25">
      <c r="B38" s="329" t="s">
        <v>45</v>
      </c>
      <c r="C38" s="330"/>
      <c r="D38" s="185">
        <f>SUM(D39:D47)</f>
        <v>64736907</v>
      </c>
      <c r="E38" s="188">
        <f>SUM(E39:E47)</f>
        <v>0</v>
      </c>
      <c r="F38" s="185">
        <f t="shared" si="0"/>
        <v>64736907</v>
      </c>
      <c r="G38" s="185">
        <f>SUM(G39:G47)</f>
        <v>8827762.6799999997</v>
      </c>
      <c r="H38" s="185">
        <f>SUM(H39:H47)</f>
        <v>8827762.6799999997</v>
      </c>
      <c r="I38" s="185">
        <f t="shared" si="1"/>
        <v>55909144.32</v>
      </c>
    </row>
    <row r="39" spans="2:9" x14ac:dyDescent="0.25">
      <c r="B39" s="18"/>
      <c r="C39" s="19" t="s">
        <v>9</v>
      </c>
      <c r="D39" s="186">
        <v>64651907</v>
      </c>
      <c r="E39" s="186">
        <v>0</v>
      </c>
      <c r="F39" s="186">
        <f t="shared" si="0"/>
        <v>64651907</v>
      </c>
      <c r="G39" s="186">
        <v>8827762.6799999997</v>
      </c>
      <c r="H39" s="186">
        <v>8827762.6799999997</v>
      </c>
      <c r="I39" s="187">
        <f t="shared" si="1"/>
        <v>55824144.32</v>
      </c>
    </row>
    <row r="40" spans="2:9" x14ac:dyDescent="0.25">
      <c r="B40" s="18"/>
      <c r="C40" s="19" t="s">
        <v>10</v>
      </c>
      <c r="D40" s="186">
        <v>0</v>
      </c>
      <c r="E40" s="186">
        <v>0</v>
      </c>
      <c r="F40" s="186">
        <f t="shared" si="0"/>
        <v>0</v>
      </c>
      <c r="G40" s="186">
        <v>0</v>
      </c>
      <c r="H40" s="186">
        <v>0</v>
      </c>
      <c r="I40" s="187">
        <f t="shared" si="1"/>
        <v>0</v>
      </c>
    </row>
    <row r="41" spans="2:9" x14ac:dyDescent="0.25">
      <c r="B41" s="18"/>
      <c r="C41" s="19" t="s">
        <v>11</v>
      </c>
      <c r="D41" s="186">
        <v>0</v>
      </c>
      <c r="E41" s="186">
        <v>0</v>
      </c>
      <c r="F41" s="186">
        <f t="shared" si="0"/>
        <v>0</v>
      </c>
      <c r="G41" s="186">
        <v>0</v>
      </c>
      <c r="H41" s="186">
        <v>0</v>
      </c>
      <c r="I41" s="187">
        <f t="shared" si="1"/>
        <v>0</v>
      </c>
    </row>
    <row r="42" spans="2:9" x14ac:dyDescent="0.25">
      <c r="B42" s="18"/>
      <c r="C42" s="19" t="s">
        <v>12</v>
      </c>
      <c r="D42" s="186">
        <v>85000</v>
      </c>
      <c r="E42" s="186">
        <v>0</v>
      </c>
      <c r="F42" s="186">
        <f t="shared" si="0"/>
        <v>85000</v>
      </c>
      <c r="G42" s="186">
        <v>0</v>
      </c>
      <c r="H42" s="186">
        <v>0</v>
      </c>
      <c r="I42" s="187">
        <f t="shared" si="1"/>
        <v>85000</v>
      </c>
    </row>
    <row r="43" spans="2:9" x14ac:dyDescent="0.25">
      <c r="B43" s="18"/>
      <c r="C43" s="19" t="s">
        <v>13</v>
      </c>
      <c r="D43" s="186">
        <v>0</v>
      </c>
      <c r="E43" s="186">
        <v>0</v>
      </c>
      <c r="F43" s="186">
        <f t="shared" si="0"/>
        <v>0</v>
      </c>
      <c r="G43" s="186">
        <v>0</v>
      </c>
      <c r="H43" s="186">
        <v>0</v>
      </c>
      <c r="I43" s="187">
        <f t="shared" si="1"/>
        <v>0</v>
      </c>
    </row>
    <row r="44" spans="2:9" x14ac:dyDescent="0.25">
      <c r="B44" s="18"/>
      <c r="C44" s="19" t="s">
        <v>90</v>
      </c>
      <c r="D44" s="186">
        <v>0</v>
      </c>
      <c r="E44" s="186">
        <v>0</v>
      </c>
      <c r="F44" s="186">
        <v>0</v>
      </c>
      <c r="G44" s="186">
        <v>0</v>
      </c>
      <c r="H44" s="186">
        <v>0</v>
      </c>
      <c r="I44" s="187">
        <f t="shared" si="1"/>
        <v>0</v>
      </c>
    </row>
    <row r="45" spans="2:9" x14ac:dyDescent="0.25">
      <c r="B45" s="18"/>
      <c r="C45" s="19" t="s">
        <v>15</v>
      </c>
      <c r="D45" s="186">
        <v>0</v>
      </c>
      <c r="E45" s="186">
        <v>0</v>
      </c>
      <c r="F45" s="186">
        <f t="shared" si="0"/>
        <v>0</v>
      </c>
      <c r="G45" s="186">
        <v>0</v>
      </c>
      <c r="H45" s="186">
        <v>0</v>
      </c>
      <c r="I45" s="187">
        <f t="shared" si="1"/>
        <v>0</v>
      </c>
    </row>
    <row r="46" spans="2:9" x14ac:dyDescent="0.25">
      <c r="B46" s="18"/>
      <c r="C46" s="19" t="s">
        <v>16</v>
      </c>
      <c r="D46" s="186">
        <v>0</v>
      </c>
      <c r="E46" s="186">
        <v>0</v>
      </c>
      <c r="F46" s="186">
        <f t="shared" si="0"/>
        <v>0</v>
      </c>
      <c r="G46" s="186">
        <v>0</v>
      </c>
      <c r="H46" s="186">
        <v>0</v>
      </c>
      <c r="I46" s="187">
        <f t="shared" si="1"/>
        <v>0</v>
      </c>
    </row>
    <row r="47" spans="2:9" x14ac:dyDescent="0.25">
      <c r="B47" s="18"/>
      <c r="C47" s="19" t="s">
        <v>17</v>
      </c>
      <c r="D47" s="186">
        <v>0</v>
      </c>
      <c r="E47" s="186">
        <v>0</v>
      </c>
      <c r="F47" s="186">
        <f t="shared" si="0"/>
        <v>0</v>
      </c>
      <c r="G47" s="186">
        <v>0</v>
      </c>
      <c r="H47" s="186">
        <v>0</v>
      </c>
      <c r="I47" s="187">
        <f t="shared" si="1"/>
        <v>0</v>
      </c>
    </row>
    <row r="48" spans="2:9" x14ac:dyDescent="0.25">
      <c r="B48" s="329" t="s">
        <v>91</v>
      </c>
      <c r="C48" s="330"/>
      <c r="D48" s="185">
        <f>SUM(D49:D57)</f>
        <v>32573145.269999996</v>
      </c>
      <c r="E48" s="185">
        <f>SUM(E49:E57)</f>
        <v>0</v>
      </c>
      <c r="F48" s="185">
        <f t="shared" si="0"/>
        <v>32573145.269999996</v>
      </c>
      <c r="G48" s="185">
        <f>SUM(G49:G57)</f>
        <v>7805567.5800000001</v>
      </c>
      <c r="H48" s="185">
        <f>SUM(H49:H57)</f>
        <v>7616980</v>
      </c>
      <c r="I48" s="185">
        <f t="shared" si="1"/>
        <v>24767577.689999998</v>
      </c>
    </row>
    <row r="49" spans="2:9" x14ac:dyDescent="0.25">
      <c r="B49" s="18"/>
      <c r="C49" s="19" t="s">
        <v>92</v>
      </c>
      <c r="D49" s="186">
        <v>11557067.67</v>
      </c>
      <c r="E49" s="186">
        <v>0</v>
      </c>
      <c r="F49" s="186">
        <f t="shared" si="0"/>
        <v>11557067.67</v>
      </c>
      <c r="G49" s="186">
        <v>5951441.1299999999</v>
      </c>
      <c r="H49" s="186">
        <v>5951441.1299999999</v>
      </c>
      <c r="I49" s="186">
        <f t="shared" si="1"/>
        <v>5605626.54</v>
      </c>
    </row>
    <row r="50" spans="2:9" x14ac:dyDescent="0.25">
      <c r="B50" s="18"/>
      <c r="C50" s="19" t="s">
        <v>93</v>
      </c>
      <c r="D50" s="186">
        <v>1214954.52</v>
      </c>
      <c r="E50" s="186">
        <v>0</v>
      </c>
      <c r="F50" s="186">
        <f t="shared" si="0"/>
        <v>1214954.52</v>
      </c>
      <c r="G50" s="186">
        <v>624211.24000000011</v>
      </c>
      <c r="H50" s="186">
        <v>496291.27</v>
      </c>
      <c r="I50" s="186">
        <f t="shared" si="1"/>
        <v>590743.27999999991</v>
      </c>
    </row>
    <row r="51" spans="2:9" x14ac:dyDescent="0.25">
      <c r="B51" s="18"/>
      <c r="C51" s="19" t="s">
        <v>94</v>
      </c>
      <c r="D51" s="186">
        <v>0</v>
      </c>
      <c r="E51" s="186">
        <v>0</v>
      </c>
      <c r="F51" s="186">
        <f t="shared" si="0"/>
        <v>0</v>
      </c>
      <c r="G51" s="186">
        <v>0</v>
      </c>
      <c r="H51" s="186">
        <v>0</v>
      </c>
      <c r="I51" s="187">
        <f t="shared" si="1"/>
        <v>0</v>
      </c>
    </row>
    <row r="52" spans="2:9" x14ac:dyDescent="0.25">
      <c r="B52" s="18"/>
      <c r="C52" s="19" t="s">
        <v>429</v>
      </c>
      <c r="D52" s="186">
        <v>1870305</v>
      </c>
      <c r="E52" s="186">
        <v>0</v>
      </c>
      <c r="F52" s="186">
        <f t="shared" si="0"/>
        <v>1870305</v>
      </c>
      <c r="G52" s="186">
        <v>0</v>
      </c>
      <c r="H52" s="186">
        <v>0</v>
      </c>
      <c r="I52" s="186">
        <f t="shared" si="1"/>
        <v>1870305</v>
      </c>
    </row>
    <row r="53" spans="2:9" x14ac:dyDescent="0.25">
      <c r="B53" s="18"/>
      <c r="C53" s="19" t="s">
        <v>95</v>
      </c>
      <c r="D53" s="186">
        <v>139946</v>
      </c>
      <c r="E53" s="186">
        <v>0</v>
      </c>
      <c r="F53" s="186">
        <f t="shared" ref="F53" si="2">+D53+E53</f>
        <v>139946</v>
      </c>
      <c r="G53" s="186">
        <v>0</v>
      </c>
      <c r="H53" s="186">
        <v>0</v>
      </c>
      <c r="I53" s="186">
        <f t="shared" ref="I53" si="3">+F53-G53</f>
        <v>139946</v>
      </c>
    </row>
    <row r="54" spans="2:9" x14ac:dyDescent="0.25">
      <c r="B54" s="18"/>
      <c r="C54" s="19" t="s">
        <v>96</v>
      </c>
      <c r="D54" s="186">
        <v>17790872.079999998</v>
      </c>
      <c r="E54" s="186">
        <v>0</v>
      </c>
      <c r="F54" s="186">
        <f t="shared" si="0"/>
        <v>17790872.079999998</v>
      </c>
      <c r="G54" s="186">
        <v>1229915.21</v>
      </c>
      <c r="H54" s="186">
        <v>1169247.6000000001</v>
      </c>
      <c r="I54" s="186">
        <f t="shared" si="1"/>
        <v>16560956.869999997</v>
      </c>
    </row>
    <row r="55" spans="2:9" x14ac:dyDescent="0.25">
      <c r="B55" s="18"/>
      <c r="C55" s="19" t="s">
        <v>97</v>
      </c>
      <c r="D55" s="186">
        <v>0</v>
      </c>
      <c r="E55" s="186">
        <v>0</v>
      </c>
      <c r="F55" s="186">
        <f t="shared" si="0"/>
        <v>0</v>
      </c>
      <c r="G55" s="186">
        <v>0</v>
      </c>
      <c r="H55" s="186">
        <v>0</v>
      </c>
      <c r="I55" s="187">
        <f t="shared" si="1"/>
        <v>0</v>
      </c>
    </row>
    <row r="56" spans="2:9" x14ac:dyDescent="0.25">
      <c r="B56" s="18"/>
      <c r="C56" s="19" t="s">
        <v>98</v>
      </c>
      <c r="D56" s="186">
        <v>0</v>
      </c>
      <c r="E56" s="186">
        <v>0</v>
      </c>
      <c r="F56" s="186">
        <f t="shared" si="0"/>
        <v>0</v>
      </c>
      <c r="G56" s="186">
        <v>0</v>
      </c>
      <c r="H56" s="186">
        <v>0</v>
      </c>
      <c r="I56" s="187">
        <f t="shared" si="1"/>
        <v>0</v>
      </c>
    </row>
    <row r="57" spans="2:9" x14ac:dyDescent="0.25">
      <c r="B57" s="18"/>
      <c r="C57" s="19" t="s">
        <v>0</v>
      </c>
      <c r="D57" s="186">
        <v>0</v>
      </c>
      <c r="E57" s="186">
        <v>0</v>
      </c>
      <c r="F57" s="186">
        <f t="shared" si="0"/>
        <v>0</v>
      </c>
      <c r="G57" s="186">
        <v>0</v>
      </c>
      <c r="H57" s="186">
        <v>0</v>
      </c>
      <c r="I57" s="187">
        <f t="shared" si="1"/>
        <v>0</v>
      </c>
    </row>
    <row r="58" spans="2:9" x14ac:dyDescent="0.25">
      <c r="B58" s="329" t="s">
        <v>25</v>
      </c>
      <c r="C58" s="330"/>
      <c r="D58" s="185">
        <f>SUM(D59:D61)</f>
        <v>4000000</v>
      </c>
      <c r="E58" s="185">
        <f>SUM(E59:E61)</f>
        <v>0</v>
      </c>
      <c r="F58" s="185">
        <f t="shared" si="0"/>
        <v>4000000</v>
      </c>
      <c r="G58" s="185">
        <f>SUM(G59:G61)</f>
        <v>0</v>
      </c>
      <c r="H58" s="185">
        <f>SUM(H59:H61)</f>
        <v>0</v>
      </c>
      <c r="I58" s="185">
        <f t="shared" si="1"/>
        <v>4000000</v>
      </c>
    </row>
    <row r="59" spans="2:9" x14ac:dyDescent="0.25">
      <c r="B59" s="18"/>
      <c r="C59" s="19" t="s">
        <v>99</v>
      </c>
      <c r="D59" s="186">
        <v>0</v>
      </c>
      <c r="E59" s="186">
        <v>0</v>
      </c>
      <c r="F59" s="186">
        <f t="shared" si="0"/>
        <v>0</v>
      </c>
      <c r="G59" s="186">
        <v>0</v>
      </c>
      <c r="H59" s="186">
        <v>0</v>
      </c>
      <c r="I59" s="186">
        <f t="shared" si="1"/>
        <v>0</v>
      </c>
    </row>
    <row r="60" spans="2:9" x14ac:dyDescent="0.25">
      <c r="B60" s="18"/>
      <c r="C60" s="19" t="s">
        <v>100</v>
      </c>
      <c r="D60" s="186">
        <v>4000000</v>
      </c>
      <c r="E60" s="186">
        <v>0</v>
      </c>
      <c r="F60" s="186">
        <f t="shared" si="0"/>
        <v>4000000</v>
      </c>
      <c r="G60" s="186">
        <f>SUM(COG_PARTIDA_ESPECIFICA!I256)</f>
        <v>0</v>
      </c>
      <c r="H60" s="186">
        <f>SUM(COG_PARTIDA_ESPECIFICA!J256)</f>
        <v>0</v>
      </c>
      <c r="I60" s="186">
        <f t="shared" si="1"/>
        <v>4000000</v>
      </c>
    </row>
    <row r="61" spans="2:9" x14ac:dyDescent="0.25">
      <c r="B61" s="18"/>
      <c r="C61" s="19" t="s">
        <v>101</v>
      </c>
      <c r="D61" s="186">
        <v>0</v>
      </c>
      <c r="E61" s="186">
        <v>0</v>
      </c>
      <c r="F61" s="186">
        <f t="shared" si="0"/>
        <v>0</v>
      </c>
      <c r="G61" s="186">
        <v>0</v>
      </c>
      <c r="H61" s="186">
        <v>0</v>
      </c>
      <c r="I61" s="187">
        <f t="shared" si="1"/>
        <v>0</v>
      </c>
    </row>
    <row r="62" spans="2:9" x14ac:dyDescent="0.25">
      <c r="B62" s="329" t="s">
        <v>102</v>
      </c>
      <c r="C62" s="330"/>
      <c r="D62" s="185">
        <f>SUM(D63:D69)</f>
        <v>9000000</v>
      </c>
      <c r="E62" s="185">
        <f>SUM(E63:E69)</f>
        <v>0</v>
      </c>
      <c r="F62" s="185">
        <f t="shared" si="0"/>
        <v>9000000</v>
      </c>
      <c r="G62" s="185">
        <f>SUM(G63:G69)</f>
        <v>5000000</v>
      </c>
      <c r="H62" s="185">
        <f>SUM(H63:H69)</f>
        <v>0</v>
      </c>
      <c r="I62" s="185">
        <f t="shared" si="1"/>
        <v>4000000</v>
      </c>
    </row>
    <row r="63" spans="2:9" x14ac:dyDescent="0.25">
      <c r="B63" s="18"/>
      <c r="C63" s="19" t="s">
        <v>103</v>
      </c>
      <c r="D63" s="186">
        <v>0</v>
      </c>
      <c r="E63" s="186">
        <v>0</v>
      </c>
      <c r="F63" s="186">
        <f t="shared" si="0"/>
        <v>0</v>
      </c>
      <c r="G63" s="186">
        <v>0</v>
      </c>
      <c r="H63" s="186">
        <v>0</v>
      </c>
      <c r="I63" s="187">
        <f t="shared" si="1"/>
        <v>0</v>
      </c>
    </row>
    <row r="64" spans="2:9" x14ac:dyDescent="0.25">
      <c r="B64" s="18"/>
      <c r="C64" s="19" t="s">
        <v>104</v>
      </c>
      <c r="D64" s="186">
        <v>0</v>
      </c>
      <c r="E64" s="186">
        <v>0</v>
      </c>
      <c r="F64" s="186">
        <f t="shared" si="0"/>
        <v>0</v>
      </c>
      <c r="G64" s="186">
        <v>0</v>
      </c>
      <c r="H64" s="186">
        <v>0</v>
      </c>
      <c r="I64" s="187">
        <f t="shared" si="1"/>
        <v>0</v>
      </c>
    </row>
    <row r="65" spans="2:9" x14ac:dyDescent="0.25">
      <c r="B65" s="18"/>
      <c r="C65" s="19" t="s">
        <v>105</v>
      </c>
      <c r="D65" s="186">
        <v>0</v>
      </c>
      <c r="E65" s="186">
        <v>0</v>
      </c>
      <c r="F65" s="186">
        <f t="shared" si="0"/>
        <v>0</v>
      </c>
      <c r="G65" s="186">
        <v>0</v>
      </c>
      <c r="H65" s="186">
        <v>0</v>
      </c>
      <c r="I65" s="187">
        <f t="shared" si="1"/>
        <v>0</v>
      </c>
    </row>
    <row r="66" spans="2:9" x14ac:dyDescent="0.25">
      <c r="B66" s="18"/>
      <c r="C66" s="19" t="s">
        <v>106</v>
      </c>
      <c r="D66" s="186">
        <v>0</v>
      </c>
      <c r="E66" s="186">
        <v>0</v>
      </c>
      <c r="F66" s="186">
        <f t="shared" si="0"/>
        <v>0</v>
      </c>
      <c r="G66" s="186">
        <v>0</v>
      </c>
      <c r="H66" s="186">
        <v>0</v>
      </c>
      <c r="I66" s="187">
        <f t="shared" si="1"/>
        <v>0</v>
      </c>
    </row>
    <row r="67" spans="2:9" x14ac:dyDescent="0.25">
      <c r="B67" s="18"/>
      <c r="C67" s="19" t="s">
        <v>107</v>
      </c>
      <c r="D67" s="186">
        <v>9000000</v>
      </c>
      <c r="E67" s="186">
        <v>0</v>
      </c>
      <c r="F67" s="186">
        <f t="shared" si="0"/>
        <v>9000000</v>
      </c>
      <c r="G67" s="186">
        <v>5000000</v>
      </c>
      <c r="H67" s="186">
        <v>0</v>
      </c>
      <c r="I67" s="187">
        <f t="shared" si="1"/>
        <v>4000000</v>
      </c>
    </row>
    <row r="68" spans="2:9" x14ac:dyDescent="0.25">
      <c r="B68" s="18"/>
      <c r="C68" s="19" t="s">
        <v>108</v>
      </c>
      <c r="D68" s="186">
        <v>0</v>
      </c>
      <c r="E68" s="186">
        <v>0</v>
      </c>
      <c r="F68" s="186">
        <f t="shared" si="0"/>
        <v>0</v>
      </c>
      <c r="G68" s="186">
        <v>0</v>
      </c>
      <c r="H68" s="186">
        <v>0</v>
      </c>
      <c r="I68" s="187">
        <f t="shared" si="1"/>
        <v>0</v>
      </c>
    </row>
    <row r="69" spans="2:9" x14ac:dyDescent="0.25">
      <c r="B69" s="18"/>
      <c r="C69" s="19" t="s">
        <v>109</v>
      </c>
      <c r="D69" s="186">
        <v>0</v>
      </c>
      <c r="E69" s="186">
        <v>0</v>
      </c>
      <c r="F69" s="186">
        <f t="shared" si="0"/>
        <v>0</v>
      </c>
      <c r="G69" s="186">
        <v>0</v>
      </c>
      <c r="H69" s="186">
        <v>0</v>
      </c>
      <c r="I69" s="186">
        <f t="shared" si="1"/>
        <v>0</v>
      </c>
    </row>
    <row r="70" spans="2:9" x14ac:dyDescent="0.25">
      <c r="B70" s="329" t="s">
        <v>14</v>
      </c>
      <c r="C70" s="330"/>
      <c r="D70" s="188">
        <f t="shared" ref="D70:F70" si="4">SUM(D71:D73)</f>
        <v>0</v>
      </c>
      <c r="E70" s="188">
        <f t="shared" si="4"/>
        <v>0</v>
      </c>
      <c r="F70" s="188">
        <f t="shared" si="4"/>
        <v>0</v>
      </c>
      <c r="G70" s="188">
        <f>SUM(G71:G73)</f>
        <v>0</v>
      </c>
      <c r="H70" s="188">
        <f>SUM(H71:H73)</f>
        <v>0</v>
      </c>
      <c r="I70" s="188">
        <f t="shared" si="1"/>
        <v>0</v>
      </c>
    </row>
    <row r="71" spans="2:9" x14ac:dyDescent="0.25">
      <c r="B71" s="18"/>
      <c r="C71" s="19" t="s">
        <v>18</v>
      </c>
      <c r="D71" s="186">
        <v>0</v>
      </c>
      <c r="E71" s="186">
        <v>0</v>
      </c>
      <c r="F71" s="186">
        <f t="shared" si="0"/>
        <v>0</v>
      </c>
      <c r="G71" s="186">
        <v>0</v>
      </c>
      <c r="H71" s="186">
        <v>0</v>
      </c>
      <c r="I71" s="187">
        <f t="shared" si="1"/>
        <v>0</v>
      </c>
    </row>
    <row r="72" spans="2:9" x14ac:dyDescent="0.25">
      <c r="B72" s="18"/>
      <c r="C72" s="19" t="s">
        <v>1</v>
      </c>
      <c r="D72" s="186">
        <v>0</v>
      </c>
      <c r="E72" s="186">
        <v>0</v>
      </c>
      <c r="F72" s="186">
        <f t="shared" si="0"/>
        <v>0</v>
      </c>
      <c r="G72" s="186">
        <v>0</v>
      </c>
      <c r="H72" s="186">
        <v>0</v>
      </c>
      <c r="I72" s="187">
        <f t="shared" si="1"/>
        <v>0</v>
      </c>
    </row>
    <row r="73" spans="2:9" x14ac:dyDescent="0.25">
      <c r="B73" s="18"/>
      <c r="C73" s="19" t="s">
        <v>19</v>
      </c>
      <c r="D73" s="186">
        <v>0</v>
      </c>
      <c r="E73" s="186">
        <v>0</v>
      </c>
      <c r="F73" s="186">
        <v>0</v>
      </c>
      <c r="G73" s="186">
        <v>0</v>
      </c>
      <c r="H73" s="186">
        <v>0</v>
      </c>
      <c r="I73" s="187">
        <f t="shared" si="1"/>
        <v>0</v>
      </c>
    </row>
    <row r="74" spans="2:9" x14ac:dyDescent="0.25">
      <c r="B74" s="329" t="s">
        <v>110</v>
      </c>
      <c r="C74" s="330"/>
      <c r="D74" s="188">
        <f>SUM(D75:D81)</f>
        <v>0</v>
      </c>
      <c r="E74" s="188">
        <f>SUM(E75:E81)</f>
        <v>0</v>
      </c>
      <c r="F74" s="188">
        <f t="shared" si="0"/>
        <v>0</v>
      </c>
      <c r="G74" s="188">
        <f>SUM(G75:G81)</f>
        <v>0</v>
      </c>
      <c r="H74" s="188">
        <f>SUM(H75:H81)</f>
        <v>0</v>
      </c>
      <c r="I74" s="188">
        <f t="shared" si="1"/>
        <v>0</v>
      </c>
    </row>
    <row r="75" spans="2:9" x14ac:dyDescent="0.25">
      <c r="B75" s="18"/>
      <c r="C75" s="19" t="s">
        <v>111</v>
      </c>
      <c r="D75" s="187">
        <v>0</v>
      </c>
      <c r="E75" s="187">
        <v>0</v>
      </c>
      <c r="F75" s="186">
        <v>0</v>
      </c>
      <c r="G75" s="187">
        <v>0</v>
      </c>
      <c r="H75" s="187">
        <v>0</v>
      </c>
      <c r="I75" s="187">
        <f t="shared" ref="I75:I81" si="5">+F75-G75</f>
        <v>0</v>
      </c>
    </row>
    <row r="76" spans="2:9" x14ac:dyDescent="0.25">
      <c r="B76" s="18"/>
      <c r="C76" s="19" t="s">
        <v>20</v>
      </c>
      <c r="D76" s="187">
        <v>0</v>
      </c>
      <c r="E76" s="187">
        <v>0</v>
      </c>
      <c r="F76" s="186">
        <v>0</v>
      </c>
      <c r="G76" s="187">
        <v>0</v>
      </c>
      <c r="H76" s="187">
        <v>0</v>
      </c>
      <c r="I76" s="187">
        <f t="shared" si="5"/>
        <v>0</v>
      </c>
    </row>
    <row r="77" spans="2:9" x14ac:dyDescent="0.25">
      <c r="B77" s="18"/>
      <c r="C77" s="19" t="s">
        <v>21</v>
      </c>
      <c r="D77" s="187">
        <v>0</v>
      </c>
      <c r="E77" s="187">
        <v>0</v>
      </c>
      <c r="F77" s="186">
        <v>0</v>
      </c>
      <c r="G77" s="187">
        <v>0</v>
      </c>
      <c r="H77" s="187">
        <v>0</v>
      </c>
      <c r="I77" s="187">
        <f t="shared" si="5"/>
        <v>0</v>
      </c>
    </row>
    <row r="78" spans="2:9" x14ac:dyDescent="0.25">
      <c r="B78" s="18"/>
      <c r="C78" s="19" t="s">
        <v>22</v>
      </c>
      <c r="D78" s="187">
        <v>0</v>
      </c>
      <c r="E78" s="187">
        <v>0</v>
      </c>
      <c r="F78" s="186">
        <v>0</v>
      </c>
      <c r="G78" s="187">
        <v>0</v>
      </c>
      <c r="H78" s="187">
        <v>0</v>
      </c>
      <c r="I78" s="187">
        <f t="shared" si="5"/>
        <v>0</v>
      </c>
    </row>
    <row r="79" spans="2:9" x14ac:dyDescent="0.25">
      <c r="B79" s="18"/>
      <c r="C79" s="19" t="s">
        <v>23</v>
      </c>
      <c r="D79" s="187">
        <v>0</v>
      </c>
      <c r="E79" s="187">
        <v>0</v>
      </c>
      <c r="F79" s="186">
        <v>0</v>
      </c>
      <c r="G79" s="187">
        <v>0</v>
      </c>
      <c r="H79" s="187">
        <v>0</v>
      </c>
      <c r="I79" s="187">
        <f t="shared" si="5"/>
        <v>0</v>
      </c>
    </row>
    <row r="80" spans="2:9" x14ac:dyDescent="0.25">
      <c r="B80" s="18"/>
      <c r="C80" s="19" t="s">
        <v>24</v>
      </c>
      <c r="D80" s="187">
        <v>0</v>
      </c>
      <c r="E80" s="187">
        <v>0</v>
      </c>
      <c r="F80" s="186">
        <v>0</v>
      </c>
      <c r="G80" s="187">
        <v>0</v>
      </c>
      <c r="H80" s="187">
        <v>0</v>
      </c>
      <c r="I80" s="187">
        <f t="shared" si="5"/>
        <v>0</v>
      </c>
    </row>
    <row r="81" spans="1:10" x14ac:dyDescent="0.25">
      <c r="B81" s="18"/>
      <c r="C81" s="19" t="s">
        <v>112</v>
      </c>
      <c r="D81" s="187">
        <v>0</v>
      </c>
      <c r="E81" s="187">
        <v>0</v>
      </c>
      <c r="F81" s="186">
        <v>0</v>
      </c>
      <c r="G81" s="187">
        <v>0</v>
      </c>
      <c r="H81" s="187">
        <v>0</v>
      </c>
      <c r="I81" s="187">
        <f t="shared" si="5"/>
        <v>0</v>
      </c>
    </row>
    <row r="82" spans="1:10" s="8" customFormat="1" x14ac:dyDescent="0.25">
      <c r="A82" s="7"/>
      <c r="B82" s="20"/>
      <c r="C82" s="21" t="s">
        <v>59</v>
      </c>
      <c r="D82" s="189">
        <f t="shared" ref="D82:I82" si="6">+D10+D18+D28+D38+D48+D58+D62+D70+D74</f>
        <v>1702962588.9200001</v>
      </c>
      <c r="E82" s="189">
        <f t="shared" si="6"/>
        <v>0</v>
      </c>
      <c r="F82" s="189">
        <f t="shared" si="6"/>
        <v>1702962588.9200001</v>
      </c>
      <c r="G82" s="189">
        <f t="shared" si="6"/>
        <v>688023376.08000004</v>
      </c>
      <c r="H82" s="189">
        <f t="shared" si="6"/>
        <v>669343386.45000005</v>
      </c>
      <c r="I82" s="189">
        <f t="shared" si="6"/>
        <v>1014939212.8399999</v>
      </c>
      <c r="J82" s="7"/>
    </row>
    <row r="83" spans="1:10" x14ac:dyDescent="0.25">
      <c r="D83" s="125"/>
      <c r="E83" s="125"/>
      <c r="F83" s="125"/>
      <c r="G83" s="125"/>
      <c r="H83" s="125"/>
      <c r="I83" s="125"/>
    </row>
    <row r="84" spans="1:10" x14ac:dyDescent="0.25">
      <c r="D84" s="125"/>
      <c r="E84" s="125"/>
      <c r="F84" s="125"/>
      <c r="G84" s="125"/>
      <c r="H84" s="125"/>
      <c r="I84" s="125"/>
    </row>
    <row r="85" spans="1:10" x14ac:dyDescent="0.25">
      <c r="G85" s="123"/>
    </row>
    <row r="87" spans="1:10" x14ac:dyDescent="0.25">
      <c r="C87" s="85"/>
    </row>
    <row r="88" spans="1:10" x14ac:dyDescent="0.25">
      <c r="C88" s="85"/>
      <c r="H88" s="44"/>
      <c r="I88" s="44"/>
    </row>
    <row r="89" spans="1:10" x14ac:dyDescent="0.25">
      <c r="C89" s="85"/>
    </row>
    <row r="125" spans="9:9" x14ac:dyDescent="0.25">
      <c r="I125" s="3">
        <v>53443.5</v>
      </c>
    </row>
    <row r="170" spans="9:9" x14ac:dyDescent="0.25">
      <c r="I170" s="3">
        <v>7405.41</v>
      </c>
    </row>
    <row r="189" spans="9:9" x14ac:dyDescent="0.25">
      <c r="I189" s="3">
        <v>64731.51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ignoredErrors>
    <ignoredError sqref="F38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D24" sqref="D24"/>
    </sheetView>
  </sheetViews>
  <sheetFormatPr baseColWidth="10" defaultRowHeight="15" x14ac:dyDescent="0.25"/>
  <cols>
    <col min="1" max="1" width="1.5703125" style="4" customWidth="1"/>
    <col min="2" max="2" width="4.5703125" style="31" customWidth="1"/>
    <col min="3" max="3" width="60.28515625" style="3" customWidth="1"/>
    <col min="4" max="9" width="12.7109375" style="3" customWidth="1"/>
    <col min="10" max="10" width="3.28515625" style="1" customWidth="1"/>
    <col min="11" max="16384" width="11.42578125" style="1"/>
  </cols>
  <sheetData>
    <row r="1" spans="1:9" ht="8.25" customHeight="1" x14ac:dyDescent="0.25">
      <c r="B1" s="2"/>
      <c r="C1" s="2"/>
      <c r="D1" s="2"/>
      <c r="E1" s="2"/>
      <c r="F1" s="2"/>
      <c r="G1" s="2"/>
      <c r="H1" s="2"/>
      <c r="I1" s="2"/>
    </row>
    <row r="2" spans="1:9" x14ac:dyDescent="0.25">
      <c r="A2" s="144"/>
      <c r="B2" s="301"/>
      <c r="C2" s="301"/>
      <c r="D2" s="301"/>
      <c r="E2" s="301"/>
      <c r="F2" s="301"/>
      <c r="G2" s="301"/>
      <c r="H2" s="301"/>
      <c r="I2" s="301"/>
    </row>
    <row r="3" spans="1:9" ht="15.75" x14ac:dyDescent="0.25">
      <c r="A3" s="144"/>
      <c r="B3" s="302" t="s">
        <v>361</v>
      </c>
      <c r="C3" s="302"/>
      <c r="D3" s="302"/>
      <c r="E3" s="302"/>
      <c r="F3" s="302"/>
      <c r="G3" s="302"/>
      <c r="H3" s="302"/>
      <c r="I3" s="302"/>
    </row>
    <row r="4" spans="1:9" x14ac:dyDescent="0.25">
      <c r="A4" s="144"/>
      <c r="B4" s="303" t="s">
        <v>482</v>
      </c>
      <c r="C4" s="303"/>
      <c r="D4" s="303"/>
      <c r="E4" s="303"/>
      <c r="F4" s="303"/>
      <c r="G4" s="303"/>
      <c r="H4" s="303"/>
      <c r="I4" s="303"/>
    </row>
    <row r="5" spans="1:9" x14ac:dyDescent="0.25">
      <c r="A5" s="144"/>
      <c r="B5" s="303" t="s">
        <v>113</v>
      </c>
      <c r="C5" s="303"/>
      <c r="D5" s="303"/>
      <c r="E5" s="303"/>
      <c r="F5" s="303"/>
      <c r="G5" s="303"/>
      <c r="H5" s="303"/>
      <c r="I5" s="303"/>
    </row>
    <row r="6" spans="1:9" x14ac:dyDescent="0.25">
      <c r="A6" s="144"/>
      <c r="B6" s="303" t="s">
        <v>488</v>
      </c>
      <c r="C6" s="303"/>
      <c r="D6" s="303"/>
      <c r="E6" s="303"/>
      <c r="F6" s="303"/>
      <c r="G6" s="303"/>
      <c r="H6" s="303"/>
      <c r="I6" s="303"/>
    </row>
    <row r="7" spans="1:9" ht="9" customHeight="1" x14ac:dyDescent="0.25">
      <c r="B7" s="2"/>
      <c r="C7" s="2"/>
      <c r="D7" s="2"/>
      <c r="E7" s="2"/>
      <c r="F7" s="2"/>
      <c r="G7" s="2"/>
      <c r="H7" s="2"/>
      <c r="I7" s="2"/>
    </row>
    <row r="8" spans="1:9" x14ac:dyDescent="0.25">
      <c r="B8" s="299" t="s">
        <v>2</v>
      </c>
      <c r="C8" s="299"/>
      <c r="D8" s="300" t="s">
        <v>52</v>
      </c>
      <c r="E8" s="300"/>
      <c r="F8" s="300"/>
      <c r="G8" s="300"/>
      <c r="H8" s="300"/>
      <c r="I8" s="300" t="s">
        <v>53</v>
      </c>
    </row>
    <row r="9" spans="1:9" ht="22.5" x14ac:dyDescent="0.25">
      <c r="B9" s="299"/>
      <c r="C9" s="299"/>
      <c r="D9" s="130" t="s">
        <v>54</v>
      </c>
      <c r="E9" s="130" t="s">
        <v>55</v>
      </c>
      <c r="F9" s="130" t="s">
        <v>35</v>
      </c>
      <c r="G9" s="130" t="s">
        <v>36</v>
      </c>
      <c r="H9" s="130" t="s">
        <v>56</v>
      </c>
      <c r="I9" s="300"/>
    </row>
    <row r="10" spans="1:9" x14ac:dyDescent="0.25">
      <c r="B10" s="299"/>
      <c r="C10" s="299"/>
      <c r="D10" s="130">
        <v>1</v>
      </c>
      <c r="E10" s="130">
        <v>2</v>
      </c>
      <c r="F10" s="130" t="s">
        <v>57</v>
      </c>
      <c r="G10" s="130">
        <v>4</v>
      </c>
      <c r="H10" s="130">
        <v>5</v>
      </c>
      <c r="I10" s="130" t="s">
        <v>58</v>
      </c>
    </row>
    <row r="11" spans="1:9" ht="3" customHeight="1" x14ac:dyDescent="0.25">
      <c r="B11" s="22"/>
      <c r="C11" s="10"/>
      <c r="D11" s="11"/>
      <c r="E11" s="11"/>
      <c r="F11" s="11"/>
      <c r="G11" s="11"/>
      <c r="H11" s="11"/>
      <c r="I11" s="11"/>
    </row>
    <row r="12" spans="1:9" s="145" customFormat="1" x14ac:dyDescent="0.25">
      <c r="A12" s="23"/>
      <c r="B12" s="331" t="s">
        <v>114</v>
      </c>
      <c r="C12" s="332"/>
      <c r="D12" s="190">
        <f t="shared" ref="D12:I12" si="0">SUM(D13:D20)</f>
        <v>1702962588.9200001</v>
      </c>
      <c r="E12" s="190">
        <f t="shared" si="0"/>
        <v>0</v>
      </c>
      <c r="F12" s="190">
        <f t="shared" si="0"/>
        <v>1702962588.9200001</v>
      </c>
      <c r="G12" s="190">
        <f t="shared" si="0"/>
        <v>688023376.08000004</v>
      </c>
      <c r="H12" s="190">
        <f t="shared" si="0"/>
        <v>669343386.45000005</v>
      </c>
      <c r="I12" s="190">
        <f t="shared" si="0"/>
        <v>1014939212.84</v>
      </c>
    </row>
    <row r="13" spans="1:9" s="145" customFormat="1" x14ac:dyDescent="0.25">
      <c r="A13" s="23"/>
      <c r="B13" s="24"/>
      <c r="C13" s="25" t="s">
        <v>115</v>
      </c>
      <c r="D13" s="191">
        <v>0</v>
      </c>
      <c r="E13" s="191">
        <v>0</v>
      </c>
      <c r="F13" s="191">
        <f>+D13+E13</f>
        <v>0</v>
      </c>
      <c r="G13" s="191">
        <v>0</v>
      </c>
      <c r="H13" s="191">
        <v>0</v>
      </c>
      <c r="I13" s="191">
        <f>+F13-G13</f>
        <v>0</v>
      </c>
    </row>
    <row r="14" spans="1:9" s="145" customFormat="1" x14ac:dyDescent="0.25">
      <c r="A14" s="23"/>
      <c r="B14" s="24"/>
      <c r="C14" s="25" t="s">
        <v>116</v>
      </c>
      <c r="D14" s="191">
        <v>1702962588.9200001</v>
      </c>
      <c r="E14" s="191">
        <v>0</v>
      </c>
      <c r="F14" s="191">
        <f t="shared" ref="F14:F15" si="1">+D14+E14</f>
        <v>1702962588.9200001</v>
      </c>
      <c r="G14" s="191">
        <v>688023376.08000004</v>
      </c>
      <c r="H14" s="191">
        <v>669343386.45000005</v>
      </c>
      <c r="I14" s="191">
        <f t="shared" ref="I14:I20" si="2">+F14-G14</f>
        <v>1014939212.84</v>
      </c>
    </row>
    <row r="15" spans="1:9" s="145" customFormat="1" x14ac:dyDescent="0.25">
      <c r="A15" s="23"/>
      <c r="B15" s="24"/>
      <c r="C15" s="25" t="s">
        <v>117</v>
      </c>
      <c r="D15" s="192">
        <v>0</v>
      </c>
      <c r="E15" s="192">
        <v>0</v>
      </c>
      <c r="F15" s="192">
        <f t="shared" si="1"/>
        <v>0</v>
      </c>
      <c r="G15" s="192">
        <v>0</v>
      </c>
      <c r="H15" s="192">
        <v>0</v>
      </c>
      <c r="I15" s="192">
        <f t="shared" si="2"/>
        <v>0</v>
      </c>
    </row>
    <row r="16" spans="1:9" s="145" customFormat="1" x14ac:dyDescent="0.25">
      <c r="A16" s="23"/>
      <c r="B16" s="24"/>
      <c r="C16" s="25" t="s">
        <v>118</v>
      </c>
      <c r="D16" s="192">
        <v>0</v>
      </c>
      <c r="E16" s="192">
        <v>0</v>
      </c>
      <c r="F16" s="192">
        <f t="shared" ref="F16:F20" si="3">+D16+E16</f>
        <v>0</v>
      </c>
      <c r="G16" s="192">
        <v>0</v>
      </c>
      <c r="H16" s="192">
        <v>0</v>
      </c>
      <c r="I16" s="192">
        <f t="shared" si="2"/>
        <v>0</v>
      </c>
    </row>
    <row r="17" spans="1:9" s="145" customFormat="1" x14ac:dyDescent="0.25">
      <c r="A17" s="23"/>
      <c r="B17" s="24"/>
      <c r="C17" s="25" t="s">
        <v>119</v>
      </c>
      <c r="D17" s="192">
        <v>0</v>
      </c>
      <c r="E17" s="192">
        <v>0</v>
      </c>
      <c r="F17" s="192">
        <f t="shared" si="3"/>
        <v>0</v>
      </c>
      <c r="G17" s="192">
        <v>0</v>
      </c>
      <c r="H17" s="192">
        <v>0</v>
      </c>
      <c r="I17" s="192">
        <f t="shared" si="2"/>
        <v>0</v>
      </c>
    </row>
    <row r="18" spans="1:9" s="145" customFormat="1" x14ac:dyDescent="0.25">
      <c r="A18" s="23"/>
      <c r="B18" s="24"/>
      <c r="C18" s="25" t="s">
        <v>120</v>
      </c>
      <c r="D18" s="192">
        <v>0</v>
      </c>
      <c r="E18" s="192">
        <v>0</v>
      </c>
      <c r="F18" s="192">
        <f t="shared" si="3"/>
        <v>0</v>
      </c>
      <c r="G18" s="192">
        <v>0</v>
      </c>
      <c r="H18" s="192">
        <v>0</v>
      </c>
      <c r="I18" s="192">
        <f t="shared" si="2"/>
        <v>0</v>
      </c>
    </row>
    <row r="19" spans="1:9" s="145" customFormat="1" x14ac:dyDescent="0.25">
      <c r="A19" s="23"/>
      <c r="B19" s="24"/>
      <c r="C19" s="25" t="s">
        <v>121</v>
      </c>
      <c r="D19" s="192">
        <v>0</v>
      </c>
      <c r="E19" s="192">
        <v>0</v>
      </c>
      <c r="F19" s="192">
        <f t="shared" si="3"/>
        <v>0</v>
      </c>
      <c r="G19" s="192">
        <v>0</v>
      </c>
      <c r="H19" s="192">
        <v>0</v>
      </c>
      <c r="I19" s="192">
        <f t="shared" si="2"/>
        <v>0</v>
      </c>
    </row>
    <row r="20" spans="1:9" s="145" customFormat="1" x14ac:dyDescent="0.25">
      <c r="A20" s="23"/>
      <c r="B20" s="24"/>
      <c r="C20" s="25" t="s">
        <v>89</v>
      </c>
      <c r="D20" s="192">
        <v>0</v>
      </c>
      <c r="E20" s="192">
        <v>0</v>
      </c>
      <c r="F20" s="192">
        <f t="shared" si="3"/>
        <v>0</v>
      </c>
      <c r="G20" s="192">
        <v>0</v>
      </c>
      <c r="H20" s="192">
        <v>0</v>
      </c>
      <c r="I20" s="192">
        <f t="shared" si="2"/>
        <v>0</v>
      </c>
    </row>
    <row r="21" spans="1:9" s="145" customFormat="1" x14ac:dyDescent="0.25">
      <c r="A21" s="23"/>
      <c r="B21" s="24"/>
      <c r="C21" s="25"/>
      <c r="D21" s="192"/>
      <c r="E21" s="192"/>
      <c r="F21" s="192"/>
      <c r="G21" s="192"/>
      <c r="H21" s="192"/>
      <c r="I21" s="192"/>
    </row>
    <row r="22" spans="1:9" s="146" customFormat="1" x14ac:dyDescent="0.25">
      <c r="A22" s="26"/>
      <c r="B22" s="331" t="s">
        <v>122</v>
      </c>
      <c r="C22" s="332"/>
      <c r="D22" s="193">
        <f>SUM(D23:D29)</f>
        <v>0</v>
      </c>
      <c r="E22" s="193">
        <f>SUM(E23:E29)</f>
        <v>0</v>
      </c>
      <c r="F22" s="193">
        <f>+D22+E22</f>
        <v>0</v>
      </c>
      <c r="G22" s="193">
        <f>SUM(G23:G29)</f>
        <v>0</v>
      </c>
      <c r="H22" s="193">
        <f>SUM(H23:H29)</f>
        <v>0</v>
      </c>
      <c r="I22" s="193">
        <f>+F22-G22</f>
        <v>0</v>
      </c>
    </row>
    <row r="23" spans="1:9" s="145" customFormat="1" x14ac:dyDescent="0.25">
      <c r="A23" s="23"/>
      <c r="B23" s="24"/>
      <c r="C23" s="25" t="s">
        <v>123</v>
      </c>
      <c r="D23" s="192">
        <v>0</v>
      </c>
      <c r="E23" s="192">
        <v>0</v>
      </c>
      <c r="F23" s="192">
        <f t="shared" ref="F23:F29" si="4">+D23+E23</f>
        <v>0</v>
      </c>
      <c r="G23" s="192">
        <v>0</v>
      </c>
      <c r="H23" s="192">
        <v>0</v>
      </c>
      <c r="I23" s="192">
        <f t="shared" ref="I23:I29" si="5">+F23-G23</f>
        <v>0</v>
      </c>
    </row>
    <row r="24" spans="1:9" s="145" customFormat="1" x14ac:dyDescent="0.25">
      <c r="A24" s="23"/>
      <c r="B24" s="24"/>
      <c r="C24" s="25" t="s">
        <v>124</v>
      </c>
      <c r="D24" s="192">
        <v>0</v>
      </c>
      <c r="E24" s="192">
        <v>0</v>
      </c>
      <c r="F24" s="192">
        <f t="shared" si="4"/>
        <v>0</v>
      </c>
      <c r="G24" s="192">
        <v>0</v>
      </c>
      <c r="H24" s="192">
        <v>0</v>
      </c>
      <c r="I24" s="192">
        <f t="shared" si="5"/>
        <v>0</v>
      </c>
    </row>
    <row r="25" spans="1:9" s="145" customFormat="1" x14ac:dyDescent="0.25">
      <c r="A25" s="23"/>
      <c r="B25" s="24"/>
      <c r="C25" s="25" t="s">
        <v>125</v>
      </c>
      <c r="D25" s="192">
        <v>0</v>
      </c>
      <c r="E25" s="192">
        <v>0</v>
      </c>
      <c r="F25" s="192">
        <f t="shared" si="4"/>
        <v>0</v>
      </c>
      <c r="G25" s="192">
        <v>0</v>
      </c>
      <c r="H25" s="192">
        <v>0</v>
      </c>
      <c r="I25" s="192">
        <f t="shared" si="5"/>
        <v>0</v>
      </c>
    </row>
    <row r="26" spans="1:9" s="145" customFormat="1" x14ac:dyDescent="0.25">
      <c r="A26" s="23"/>
      <c r="B26" s="24"/>
      <c r="C26" s="25" t="s">
        <v>126</v>
      </c>
      <c r="D26" s="192">
        <v>0</v>
      </c>
      <c r="E26" s="192">
        <v>0</v>
      </c>
      <c r="F26" s="192">
        <f t="shared" si="4"/>
        <v>0</v>
      </c>
      <c r="G26" s="192">
        <v>0</v>
      </c>
      <c r="H26" s="192">
        <v>0</v>
      </c>
      <c r="I26" s="192">
        <f t="shared" si="5"/>
        <v>0</v>
      </c>
    </row>
    <row r="27" spans="1:9" s="145" customFormat="1" x14ac:dyDescent="0.25">
      <c r="A27" s="23"/>
      <c r="B27" s="24"/>
      <c r="C27" s="25" t="s">
        <v>127</v>
      </c>
      <c r="D27" s="192">
        <v>0</v>
      </c>
      <c r="E27" s="192">
        <v>0</v>
      </c>
      <c r="F27" s="192">
        <f t="shared" si="4"/>
        <v>0</v>
      </c>
      <c r="G27" s="192">
        <v>0</v>
      </c>
      <c r="H27" s="192">
        <v>0</v>
      </c>
      <c r="I27" s="192">
        <f t="shared" si="5"/>
        <v>0</v>
      </c>
    </row>
    <row r="28" spans="1:9" s="145" customFormat="1" x14ac:dyDescent="0.25">
      <c r="A28" s="23"/>
      <c r="B28" s="24"/>
      <c r="C28" s="25" t="s">
        <v>128</v>
      </c>
      <c r="D28" s="192">
        <v>0</v>
      </c>
      <c r="E28" s="192">
        <v>0</v>
      </c>
      <c r="F28" s="192">
        <f t="shared" si="4"/>
        <v>0</v>
      </c>
      <c r="G28" s="192">
        <v>0</v>
      </c>
      <c r="H28" s="192">
        <v>0</v>
      </c>
      <c r="I28" s="192">
        <f t="shared" si="5"/>
        <v>0</v>
      </c>
    </row>
    <row r="29" spans="1:9" s="145" customFormat="1" x14ac:dyDescent="0.25">
      <c r="A29" s="23"/>
      <c r="B29" s="24"/>
      <c r="C29" s="25" t="s">
        <v>129</v>
      </c>
      <c r="D29" s="192">
        <v>0</v>
      </c>
      <c r="E29" s="192">
        <v>0</v>
      </c>
      <c r="F29" s="192">
        <f t="shared" si="4"/>
        <v>0</v>
      </c>
      <c r="G29" s="192">
        <v>0</v>
      </c>
      <c r="H29" s="192">
        <v>0</v>
      </c>
      <c r="I29" s="192">
        <f t="shared" si="5"/>
        <v>0</v>
      </c>
    </row>
    <row r="30" spans="1:9" s="145" customFormat="1" x14ac:dyDescent="0.25">
      <c r="A30" s="23"/>
      <c r="B30" s="24"/>
      <c r="C30" s="25"/>
      <c r="D30" s="194"/>
      <c r="E30" s="194"/>
      <c r="F30" s="194"/>
      <c r="G30" s="194"/>
      <c r="H30" s="194"/>
      <c r="I30" s="194"/>
    </row>
    <row r="31" spans="1:9" s="146" customFormat="1" x14ac:dyDescent="0.25">
      <c r="A31" s="26"/>
      <c r="B31" s="331" t="s">
        <v>130</v>
      </c>
      <c r="C31" s="332"/>
      <c r="D31" s="195">
        <f>SUM(D32:D40)</f>
        <v>0</v>
      </c>
      <c r="E31" s="195">
        <f>SUM(E32:E40)</f>
        <v>0</v>
      </c>
      <c r="F31" s="195">
        <f>+D31+E31</f>
        <v>0</v>
      </c>
      <c r="G31" s="195">
        <f>SUM(G32:G40)</f>
        <v>0</v>
      </c>
      <c r="H31" s="195">
        <f>SUM(H32:H40)</f>
        <v>0</v>
      </c>
      <c r="I31" s="195">
        <f>+F31-G31</f>
        <v>0</v>
      </c>
    </row>
    <row r="32" spans="1:9" s="145" customFormat="1" x14ac:dyDescent="0.25">
      <c r="A32" s="23"/>
      <c r="B32" s="24"/>
      <c r="C32" s="25" t="s">
        <v>131</v>
      </c>
      <c r="D32" s="192">
        <v>0</v>
      </c>
      <c r="E32" s="192">
        <v>0</v>
      </c>
      <c r="F32" s="192">
        <f t="shared" ref="F32:F40" si="6">+D32+E32</f>
        <v>0</v>
      </c>
      <c r="G32" s="192">
        <v>0</v>
      </c>
      <c r="H32" s="192">
        <v>0</v>
      </c>
      <c r="I32" s="194">
        <f t="shared" ref="I32:I40" si="7">+F32-G32</f>
        <v>0</v>
      </c>
    </row>
    <row r="33" spans="1:9" s="145" customFormat="1" x14ac:dyDescent="0.25">
      <c r="A33" s="23"/>
      <c r="B33" s="24"/>
      <c r="C33" s="25" t="s">
        <v>132</v>
      </c>
      <c r="D33" s="192">
        <v>0</v>
      </c>
      <c r="E33" s="192">
        <v>0</v>
      </c>
      <c r="F33" s="192">
        <f t="shared" si="6"/>
        <v>0</v>
      </c>
      <c r="G33" s="192">
        <v>0</v>
      </c>
      <c r="H33" s="192">
        <v>0</v>
      </c>
      <c r="I33" s="194">
        <f t="shared" si="7"/>
        <v>0</v>
      </c>
    </row>
    <row r="34" spans="1:9" s="145" customFormat="1" x14ac:dyDescent="0.25">
      <c r="A34" s="23"/>
      <c r="B34" s="24"/>
      <c r="C34" s="25" t="s">
        <v>133</v>
      </c>
      <c r="D34" s="192">
        <v>0</v>
      </c>
      <c r="E34" s="192">
        <v>0</v>
      </c>
      <c r="F34" s="192">
        <f t="shared" si="6"/>
        <v>0</v>
      </c>
      <c r="G34" s="192">
        <v>0</v>
      </c>
      <c r="H34" s="192">
        <v>0</v>
      </c>
      <c r="I34" s="194">
        <f t="shared" si="7"/>
        <v>0</v>
      </c>
    </row>
    <row r="35" spans="1:9" s="145" customFormat="1" x14ac:dyDescent="0.25">
      <c r="A35" s="23"/>
      <c r="B35" s="24"/>
      <c r="C35" s="25" t="s">
        <v>134</v>
      </c>
      <c r="D35" s="192">
        <v>0</v>
      </c>
      <c r="E35" s="192">
        <v>0</v>
      </c>
      <c r="F35" s="192">
        <f t="shared" si="6"/>
        <v>0</v>
      </c>
      <c r="G35" s="192">
        <v>0</v>
      </c>
      <c r="H35" s="192">
        <v>0</v>
      </c>
      <c r="I35" s="194">
        <f t="shared" si="7"/>
        <v>0</v>
      </c>
    </row>
    <row r="36" spans="1:9" s="145" customFormat="1" x14ac:dyDescent="0.25">
      <c r="A36" s="23"/>
      <c r="B36" s="24"/>
      <c r="C36" s="25" t="s">
        <v>135</v>
      </c>
      <c r="D36" s="192">
        <v>0</v>
      </c>
      <c r="E36" s="192">
        <v>0</v>
      </c>
      <c r="F36" s="192">
        <f t="shared" si="6"/>
        <v>0</v>
      </c>
      <c r="G36" s="192">
        <v>0</v>
      </c>
      <c r="H36" s="192">
        <v>0</v>
      </c>
      <c r="I36" s="194">
        <f t="shared" si="7"/>
        <v>0</v>
      </c>
    </row>
    <row r="37" spans="1:9" s="145" customFormat="1" x14ac:dyDescent="0.25">
      <c r="A37" s="23"/>
      <c r="B37" s="24"/>
      <c r="C37" s="25" t="s">
        <v>136</v>
      </c>
      <c r="D37" s="192">
        <v>0</v>
      </c>
      <c r="E37" s="192">
        <v>0</v>
      </c>
      <c r="F37" s="192">
        <f t="shared" si="6"/>
        <v>0</v>
      </c>
      <c r="G37" s="192">
        <v>0</v>
      </c>
      <c r="H37" s="192">
        <v>0</v>
      </c>
      <c r="I37" s="194">
        <f t="shared" si="7"/>
        <v>0</v>
      </c>
    </row>
    <row r="38" spans="1:9" s="145" customFormat="1" x14ac:dyDescent="0.25">
      <c r="A38" s="23"/>
      <c r="B38" s="24"/>
      <c r="C38" s="25" t="s">
        <v>137</v>
      </c>
      <c r="D38" s="192">
        <v>0</v>
      </c>
      <c r="E38" s="192">
        <v>0</v>
      </c>
      <c r="F38" s="192">
        <f t="shared" si="6"/>
        <v>0</v>
      </c>
      <c r="G38" s="192">
        <v>0</v>
      </c>
      <c r="H38" s="192">
        <v>0</v>
      </c>
      <c r="I38" s="194">
        <f t="shared" si="7"/>
        <v>0</v>
      </c>
    </row>
    <row r="39" spans="1:9" s="145" customFormat="1" x14ac:dyDescent="0.25">
      <c r="A39" s="23"/>
      <c r="B39" s="24"/>
      <c r="C39" s="25" t="s">
        <v>138</v>
      </c>
      <c r="D39" s="192">
        <v>0</v>
      </c>
      <c r="E39" s="192">
        <v>0</v>
      </c>
      <c r="F39" s="192">
        <f t="shared" si="6"/>
        <v>0</v>
      </c>
      <c r="G39" s="192">
        <v>0</v>
      </c>
      <c r="H39" s="192">
        <v>0</v>
      </c>
      <c r="I39" s="194">
        <f t="shared" si="7"/>
        <v>0</v>
      </c>
    </row>
    <row r="40" spans="1:9" s="145" customFormat="1" x14ac:dyDescent="0.25">
      <c r="A40" s="23"/>
      <c r="B40" s="24"/>
      <c r="C40" s="25" t="s">
        <v>139</v>
      </c>
      <c r="D40" s="192">
        <v>0</v>
      </c>
      <c r="E40" s="192">
        <v>0</v>
      </c>
      <c r="F40" s="192">
        <f t="shared" si="6"/>
        <v>0</v>
      </c>
      <c r="G40" s="192">
        <v>0</v>
      </c>
      <c r="H40" s="192">
        <v>0</v>
      </c>
      <c r="I40" s="194">
        <f t="shared" si="7"/>
        <v>0</v>
      </c>
    </row>
    <row r="41" spans="1:9" s="145" customFormat="1" x14ac:dyDescent="0.25">
      <c r="A41" s="23"/>
      <c r="B41" s="24"/>
      <c r="C41" s="25"/>
      <c r="D41" s="194"/>
      <c r="E41" s="194"/>
      <c r="F41" s="194"/>
      <c r="G41" s="194"/>
      <c r="H41" s="194"/>
      <c r="I41" s="194"/>
    </row>
    <row r="42" spans="1:9" s="146" customFormat="1" x14ac:dyDescent="0.25">
      <c r="A42" s="26"/>
      <c r="B42" s="331" t="s">
        <v>140</v>
      </c>
      <c r="C42" s="332"/>
      <c r="D42" s="195">
        <f>SUM(D43:D46)</f>
        <v>0</v>
      </c>
      <c r="E42" s="195">
        <f>SUM(E43:E46)</f>
        <v>0</v>
      </c>
      <c r="F42" s="195">
        <f>+D42+E42</f>
        <v>0</v>
      </c>
      <c r="G42" s="195">
        <f>SUM(G43:G46)</f>
        <v>0</v>
      </c>
      <c r="H42" s="195">
        <f>SUM(H43:H46)</f>
        <v>0</v>
      </c>
      <c r="I42" s="195">
        <f>+F42-G42</f>
        <v>0</v>
      </c>
    </row>
    <row r="43" spans="1:9" s="145" customFormat="1" x14ac:dyDescent="0.25">
      <c r="A43" s="23"/>
      <c r="B43" s="24"/>
      <c r="C43" s="25" t="s">
        <v>141</v>
      </c>
      <c r="D43" s="192">
        <v>0</v>
      </c>
      <c r="E43" s="192">
        <v>0</v>
      </c>
      <c r="F43" s="192">
        <f t="shared" ref="F43:F46" si="8">+D43+E43</f>
        <v>0</v>
      </c>
      <c r="G43" s="192">
        <v>0</v>
      </c>
      <c r="H43" s="192">
        <v>0</v>
      </c>
      <c r="I43" s="194">
        <f>+F43-G43</f>
        <v>0</v>
      </c>
    </row>
    <row r="44" spans="1:9" s="145" customFormat="1" ht="22.5" x14ac:dyDescent="0.25">
      <c r="A44" s="23"/>
      <c r="B44" s="24"/>
      <c r="C44" s="25" t="s">
        <v>142</v>
      </c>
      <c r="D44" s="192">
        <v>0</v>
      </c>
      <c r="E44" s="192">
        <v>0</v>
      </c>
      <c r="F44" s="192">
        <f t="shared" si="8"/>
        <v>0</v>
      </c>
      <c r="G44" s="192">
        <v>0</v>
      </c>
      <c r="H44" s="192">
        <v>0</v>
      </c>
      <c r="I44" s="194">
        <f>+F44-G44</f>
        <v>0</v>
      </c>
    </row>
    <row r="45" spans="1:9" s="145" customFormat="1" x14ac:dyDescent="0.25">
      <c r="A45" s="23"/>
      <c r="B45" s="24"/>
      <c r="C45" s="25" t="s">
        <v>143</v>
      </c>
      <c r="D45" s="192">
        <v>0</v>
      </c>
      <c r="E45" s="192">
        <v>0</v>
      </c>
      <c r="F45" s="192">
        <f t="shared" si="8"/>
        <v>0</v>
      </c>
      <c r="G45" s="192">
        <v>0</v>
      </c>
      <c r="H45" s="192">
        <v>0</v>
      </c>
      <c r="I45" s="194">
        <f>+F45-G45</f>
        <v>0</v>
      </c>
    </row>
    <row r="46" spans="1:9" s="145" customFormat="1" x14ac:dyDescent="0.25">
      <c r="A46" s="23"/>
      <c r="B46" s="24"/>
      <c r="C46" s="25" t="s">
        <v>144</v>
      </c>
      <c r="D46" s="192">
        <v>0</v>
      </c>
      <c r="E46" s="192">
        <v>0</v>
      </c>
      <c r="F46" s="192">
        <f t="shared" si="8"/>
        <v>0</v>
      </c>
      <c r="G46" s="192">
        <v>0</v>
      </c>
      <c r="H46" s="192">
        <v>0</v>
      </c>
      <c r="I46" s="194">
        <f>+F46-G46</f>
        <v>0</v>
      </c>
    </row>
    <row r="47" spans="1:9" s="145" customFormat="1" x14ac:dyDescent="0.25">
      <c r="A47" s="23"/>
      <c r="B47" s="27"/>
      <c r="C47" s="28"/>
      <c r="D47" s="196"/>
      <c r="E47" s="196"/>
      <c r="F47" s="196"/>
      <c r="G47" s="196"/>
      <c r="H47" s="196"/>
      <c r="I47" s="196"/>
    </row>
    <row r="48" spans="1:9" s="146" customFormat="1" ht="24" customHeight="1" x14ac:dyDescent="0.25">
      <c r="A48" s="26"/>
      <c r="B48" s="29"/>
      <c r="C48" s="30" t="s">
        <v>59</v>
      </c>
      <c r="D48" s="197">
        <f t="shared" ref="D48:I48" si="9">+D12+D22+D31+D42</f>
        <v>1702962588.9200001</v>
      </c>
      <c r="E48" s="197">
        <f t="shared" si="9"/>
        <v>0</v>
      </c>
      <c r="F48" s="197">
        <f t="shared" si="9"/>
        <v>1702962588.9200001</v>
      </c>
      <c r="G48" s="197">
        <f t="shared" si="9"/>
        <v>688023376.08000004</v>
      </c>
      <c r="H48" s="197">
        <f t="shared" si="9"/>
        <v>669343386.45000005</v>
      </c>
      <c r="I48" s="197">
        <f t="shared" si="9"/>
        <v>1014939212.84</v>
      </c>
    </row>
    <row r="50" spans="4:9" ht="15.75" x14ac:dyDescent="0.25">
      <c r="D50" s="32"/>
      <c r="E50" s="32"/>
      <c r="F50" s="32"/>
      <c r="G50" s="32"/>
      <c r="H50" s="32"/>
      <c r="I50" s="32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90" zoomScaleNormal="90" workbookViewId="0">
      <selection activeCell="B6" sqref="B6"/>
    </sheetView>
  </sheetViews>
  <sheetFormatPr baseColWidth="10" defaultRowHeight="14.25" x14ac:dyDescent="0.2"/>
  <cols>
    <col min="1" max="1" width="3" style="147" customWidth="1"/>
    <col min="2" max="2" width="18.5703125" style="41" customWidth="1"/>
    <col min="3" max="3" width="19" style="41" customWidth="1"/>
    <col min="4" max="7" width="11.42578125" style="41"/>
    <col min="8" max="8" width="13.42578125" style="41" customWidth="1"/>
    <col min="9" max="9" width="10" style="41" customWidth="1"/>
    <col min="10" max="10" width="3" style="147" customWidth="1"/>
    <col min="11" max="16384" width="11.42578125" style="41"/>
  </cols>
  <sheetData>
    <row r="1" spans="2:9" s="147" customFormat="1" x14ac:dyDescent="0.2"/>
    <row r="2" spans="2:9" s="147" customFormat="1" ht="15.75" x14ac:dyDescent="0.25">
      <c r="B2" s="302"/>
      <c r="C2" s="302"/>
      <c r="D2" s="302"/>
      <c r="E2" s="302"/>
      <c r="F2" s="302"/>
      <c r="G2" s="302"/>
      <c r="H2" s="302"/>
      <c r="I2" s="302"/>
    </row>
    <row r="3" spans="2:9" ht="15.75" x14ac:dyDescent="0.25">
      <c r="B3" s="302" t="s">
        <v>361</v>
      </c>
      <c r="C3" s="302"/>
      <c r="D3" s="302"/>
      <c r="E3" s="302"/>
      <c r="F3" s="302"/>
      <c r="G3" s="302"/>
      <c r="H3" s="302"/>
      <c r="I3" s="302"/>
    </row>
    <row r="4" spans="2:9" ht="15.75" x14ac:dyDescent="0.25">
      <c r="B4" s="302" t="s">
        <v>483</v>
      </c>
      <c r="C4" s="302"/>
      <c r="D4" s="302"/>
      <c r="E4" s="302"/>
      <c r="F4" s="302"/>
      <c r="G4" s="302"/>
      <c r="H4" s="302"/>
      <c r="I4" s="302"/>
    </row>
    <row r="5" spans="2:9" ht="15.75" x14ac:dyDescent="0.25">
      <c r="B5" s="302" t="s">
        <v>488</v>
      </c>
      <c r="C5" s="302"/>
      <c r="D5" s="302"/>
      <c r="E5" s="302"/>
      <c r="F5" s="302"/>
      <c r="G5" s="302"/>
      <c r="H5" s="302"/>
      <c r="I5" s="302"/>
    </row>
    <row r="6" spans="2:9" x14ac:dyDescent="0.2">
      <c r="B6" s="147"/>
      <c r="C6" s="147"/>
      <c r="D6" s="147"/>
      <c r="E6" s="147"/>
      <c r="F6" s="147"/>
      <c r="G6" s="147"/>
      <c r="H6" s="147"/>
      <c r="I6" s="147"/>
    </row>
    <row r="7" spans="2:9" x14ac:dyDescent="0.2">
      <c r="B7" s="333" t="s">
        <v>145</v>
      </c>
      <c r="C7" s="333"/>
      <c r="D7" s="333" t="s">
        <v>146</v>
      </c>
      <c r="E7" s="333"/>
      <c r="F7" s="333" t="s">
        <v>147</v>
      </c>
      <c r="G7" s="333"/>
      <c r="H7" s="333" t="s">
        <v>148</v>
      </c>
      <c r="I7" s="333"/>
    </row>
    <row r="8" spans="2:9" x14ac:dyDescent="0.2">
      <c r="B8" s="333"/>
      <c r="C8" s="333"/>
      <c r="D8" s="333" t="s">
        <v>149</v>
      </c>
      <c r="E8" s="333"/>
      <c r="F8" s="333" t="s">
        <v>150</v>
      </c>
      <c r="G8" s="333"/>
      <c r="H8" s="333" t="s">
        <v>151</v>
      </c>
      <c r="I8" s="333"/>
    </row>
    <row r="9" spans="2:9" x14ac:dyDescent="0.2">
      <c r="B9" s="338" t="s">
        <v>152</v>
      </c>
      <c r="C9" s="339"/>
      <c r="D9" s="339"/>
      <c r="E9" s="339"/>
      <c r="F9" s="339"/>
      <c r="G9" s="339"/>
      <c r="H9" s="339"/>
      <c r="I9" s="340"/>
    </row>
    <row r="10" spans="2:9" x14ac:dyDescent="0.2">
      <c r="B10" s="334"/>
      <c r="C10" s="334"/>
      <c r="D10" s="334"/>
      <c r="E10" s="334"/>
      <c r="F10" s="334"/>
      <c r="G10" s="334"/>
      <c r="H10" s="336">
        <f>+D10-F10</f>
        <v>0</v>
      </c>
      <c r="I10" s="337"/>
    </row>
    <row r="11" spans="2:9" x14ac:dyDescent="0.2">
      <c r="B11" s="334"/>
      <c r="C11" s="334"/>
      <c r="D11" s="335">
        <v>0</v>
      </c>
      <c r="E11" s="335"/>
      <c r="F11" s="335">
        <v>0</v>
      </c>
      <c r="G11" s="335"/>
      <c r="H11" s="336">
        <f t="shared" ref="H11:H19" si="0">+D11-F11</f>
        <v>0</v>
      </c>
      <c r="I11" s="337"/>
    </row>
    <row r="12" spans="2:9" x14ac:dyDescent="0.2">
      <c r="B12" s="334"/>
      <c r="C12" s="334"/>
      <c r="D12" s="335">
        <v>0</v>
      </c>
      <c r="E12" s="335"/>
      <c r="F12" s="335">
        <v>0</v>
      </c>
      <c r="G12" s="335"/>
      <c r="H12" s="336">
        <f t="shared" si="0"/>
        <v>0</v>
      </c>
      <c r="I12" s="337"/>
    </row>
    <row r="13" spans="2:9" x14ac:dyDescent="0.2">
      <c r="B13" s="334"/>
      <c r="C13" s="334"/>
      <c r="D13" s="335">
        <v>0</v>
      </c>
      <c r="E13" s="335"/>
      <c r="F13" s="335">
        <v>0</v>
      </c>
      <c r="G13" s="335"/>
      <c r="H13" s="336">
        <f t="shared" si="0"/>
        <v>0</v>
      </c>
      <c r="I13" s="337"/>
    </row>
    <row r="14" spans="2:9" x14ac:dyDescent="0.2">
      <c r="B14" s="334"/>
      <c r="C14" s="334"/>
      <c r="D14" s="335">
        <v>0</v>
      </c>
      <c r="E14" s="335"/>
      <c r="F14" s="335">
        <v>0</v>
      </c>
      <c r="G14" s="335"/>
      <c r="H14" s="336">
        <f t="shared" si="0"/>
        <v>0</v>
      </c>
      <c r="I14" s="337"/>
    </row>
    <row r="15" spans="2:9" x14ac:dyDescent="0.2">
      <c r="B15" s="334"/>
      <c r="C15" s="334"/>
      <c r="D15" s="335">
        <v>0</v>
      </c>
      <c r="E15" s="335"/>
      <c r="F15" s="335">
        <v>0</v>
      </c>
      <c r="G15" s="335"/>
      <c r="H15" s="336">
        <f t="shared" si="0"/>
        <v>0</v>
      </c>
      <c r="I15" s="337"/>
    </row>
    <row r="16" spans="2:9" x14ac:dyDescent="0.2">
      <c r="B16" s="334"/>
      <c r="C16" s="334"/>
      <c r="D16" s="335">
        <v>0</v>
      </c>
      <c r="E16" s="335"/>
      <c r="F16" s="335">
        <v>0</v>
      </c>
      <c r="G16" s="335"/>
      <c r="H16" s="336">
        <f t="shared" si="0"/>
        <v>0</v>
      </c>
      <c r="I16" s="337"/>
    </row>
    <row r="17" spans="2:9" x14ac:dyDescent="0.2">
      <c r="B17" s="334"/>
      <c r="C17" s="334"/>
      <c r="D17" s="335">
        <v>0</v>
      </c>
      <c r="E17" s="335"/>
      <c r="F17" s="335">
        <v>0</v>
      </c>
      <c r="G17" s="335"/>
      <c r="H17" s="336">
        <f t="shared" si="0"/>
        <v>0</v>
      </c>
      <c r="I17" s="337"/>
    </row>
    <row r="18" spans="2:9" x14ac:dyDescent="0.2">
      <c r="B18" s="334"/>
      <c r="C18" s="334"/>
      <c r="D18" s="335">
        <v>0</v>
      </c>
      <c r="E18" s="335"/>
      <c r="F18" s="335">
        <v>0</v>
      </c>
      <c r="G18" s="335"/>
      <c r="H18" s="336">
        <f t="shared" si="0"/>
        <v>0</v>
      </c>
      <c r="I18" s="337"/>
    </row>
    <row r="19" spans="2:9" x14ac:dyDescent="0.2">
      <c r="B19" s="334" t="s">
        <v>153</v>
      </c>
      <c r="C19" s="334"/>
      <c r="D19" s="335">
        <f>SUM(D10:E18)</f>
        <v>0</v>
      </c>
      <c r="E19" s="335"/>
      <c r="F19" s="335">
        <f>SUM(F10:G18)</f>
        <v>0</v>
      </c>
      <c r="G19" s="335"/>
      <c r="H19" s="336">
        <f t="shared" si="0"/>
        <v>0</v>
      </c>
      <c r="I19" s="337"/>
    </row>
    <row r="20" spans="2:9" x14ac:dyDescent="0.2">
      <c r="B20" s="334"/>
      <c r="C20" s="334"/>
      <c r="D20" s="334"/>
      <c r="E20" s="334"/>
      <c r="F20" s="334"/>
      <c r="G20" s="334"/>
      <c r="H20" s="334"/>
      <c r="I20" s="334"/>
    </row>
    <row r="21" spans="2:9" x14ac:dyDescent="0.2">
      <c r="B21" s="338" t="s">
        <v>154</v>
      </c>
      <c r="C21" s="339"/>
      <c r="D21" s="339"/>
      <c r="E21" s="339"/>
      <c r="F21" s="339"/>
      <c r="G21" s="339"/>
      <c r="H21" s="339"/>
      <c r="I21" s="340"/>
    </row>
    <row r="22" spans="2:9" x14ac:dyDescent="0.2">
      <c r="B22" s="334"/>
      <c r="C22" s="334"/>
      <c r="D22" s="334"/>
      <c r="E22" s="334"/>
      <c r="F22" s="334"/>
      <c r="G22" s="334"/>
      <c r="H22" s="334"/>
      <c r="I22" s="334"/>
    </row>
    <row r="23" spans="2:9" x14ac:dyDescent="0.2">
      <c r="B23" s="334"/>
      <c r="C23" s="334"/>
      <c r="D23" s="335">
        <v>0</v>
      </c>
      <c r="E23" s="335"/>
      <c r="F23" s="335">
        <v>0</v>
      </c>
      <c r="G23" s="335"/>
      <c r="H23" s="336">
        <f>+D23-F23</f>
        <v>0</v>
      </c>
      <c r="I23" s="337"/>
    </row>
    <row r="24" spans="2:9" x14ac:dyDescent="0.2">
      <c r="B24" s="334"/>
      <c r="C24" s="334"/>
      <c r="D24" s="335">
        <v>0</v>
      </c>
      <c r="E24" s="335"/>
      <c r="F24" s="335">
        <v>0</v>
      </c>
      <c r="G24" s="335"/>
      <c r="H24" s="336">
        <f>+D24-F24</f>
        <v>0</v>
      </c>
      <c r="I24" s="337"/>
    </row>
    <row r="25" spans="2:9" x14ac:dyDescent="0.2">
      <c r="B25" s="334"/>
      <c r="C25" s="334"/>
      <c r="D25" s="335">
        <v>0</v>
      </c>
      <c r="E25" s="335"/>
      <c r="F25" s="335">
        <v>0</v>
      </c>
      <c r="G25" s="335"/>
      <c r="H25" s="336">
        <f t="shared" ref="H25:H30" si="1">+D25-F25</f>
        <v>0</v>
      </c>
      <c r="I25" s="337"/>
    </row>
    <row r="26" spans="2:9" x14ac:dyDescent="0.2">
      <c r="B26" s="334"/>
      <c r="C26" s="334"/>
      <c r="D26" s="335">
        <v>0</v>
      </c>
      <c r="E26" s="335"/>
      <c r="F26" s="335">
        <v>0</v>
      </c>
      <c r="G26" s="335"/>
      <c r="H26" s="336">
        <f t="shared" si="1"/>
        <v>0</v>
      </c>
      <c r="I26" s="337"/>
    </row>
    <row r="27" spans="2:9" x14ac:dyDescent="0.2">
      <c r="B27" s="334"/>
      <c r="C27" s="334"/>
      <c r="D27" s="335">
        <v>0</v>
      </c>
      <c r="E27" s="335"/>
      <c r="F27" s="335">
        <v>0</v>
      </c>
      <c r="G27" s="335"/>
      <c r="H27" s="336">
        <f t="shared" si="1"/>
        <v>0</v>
      </c>
      <c r="I27" s="337"/>
    </row>
    <row r="28" spans="2:9" x14ac:dyDescent="0.2">
      <c r="B28" s="334"/>
      <c r="C28" s="334"/>
      <c r="D28" s="335">
        <v>0</v>
      </c>
      <c r="E28" s="335"/>
      <c r="F28" s="335">
        <v>0</v>
      </c>
      <c r="G28" s="335"/>
      <c r="H28" s="336">
        <f t="shared" si="1"/>
        <v>0</v>
      </c>
      <c r="I28" s="337"/>
    </row>
    <row r="29" spans="2:9" x14ac:dyDescent="0.2">
      <c r="B29" s="334"/>
      <c r="C29" s="334"/>
      <c r="D29" s="335">
        <v>0</v>
      </c>
      <c r="E29" s="335"/>
      <c r="F29" s="335">
        <v>0</v>
      </c>
      <c r="G29" s="335"/>
      <c r="H29" s="336">
        <f t="shared" si="1"/>
        <v>0</v>
      </c>
      <c r="I29" s="337"/>
    </row>
    <row r="30" spans="2:9" x14ac:dyDescent="0.2">
      <c r="B30" s="334"/>
      <c r="C30" s="334"/>
      <c r="D30" s="335">
        <v>0</v>
      </c>
      <c r="E30" s="335"/>
      <c r="F30" s="335">
        <v>0</v>
      </c>
      <c r="G30" s="335"/>
      <c r="H30" s="336">
        <f t="shared" si="1"/>
        <v>0</v>
      </c>
      <c r="I30" s="337"/>
    </row>
    <row r="31" spans="2:9" x14ac:dyDescent="0.2">
      <c r="B31" s="334" t="s">
        <v>155</v>
      </c>
      <c r="C31" s="334"/>
      <c r="D31" s="335">
        <f>SUM(D22:E30)</f>
        <v>0</v>
      </c>
      <c r="E31" s="335"/>
      <c r="F31" s="335">
        <f>SUM(F22:G30)</f>
        <v>0</v>
      </c>
      <c r="G31" s="335"/>
      <c r="H31" s="335">
        <f>+D31-F31</f>
        <v>0</v>
      </c>
      <c r="I31" s="335"/>
    </row>
    <row r="32" spans="2:9" x14ac:dyDescent="0.2">
      <c r="B32" s="334"/>
      <c r="C32" s="334"/>
      <c r="D32" s="335"/>
      <c r="E32" s="335"/>
      <c r="F32" s="335"/>
      <c r="G32" s="335"/>
      <c r="H32" s="335"/>
      <c r="I32" s="335"/>
    </row>
    <row r="33" spans="2:9" x14ac:dyDescent="0.2">
      <c r="B33" s="341" t="s">
        <v>26</v>
      </c>
      <c r="C33" s="342"/>
      <c r="D33" s="336">
        <f>+D19+D31</f>
        <v>0</v>
      </c>
      <c r="E33" s="337"/>
      <c r="F33" s="336">
        <f>+F19+F31</f>
        <v>0</v>
      </c>
      <c r="G33" s="337"/>
      <c r="H33" s="336">
        <f>+H19+H31</f>
        <v>0</v>
      </c>
      <c r="I33" s="337"/>
    </row>
    <row r="34" spans="2:9" x14ac:dyDescent="0.2">
      <c r="B34" s="147"/>
      <c r="C34" s="147"/>
      <c r="D34" s="147"/>
      <c r="E34" s="147"/>
      <c r="F34" s="147"/>
      <c r="G34" s="147"/>
      <c r="H34" s="147"/>
      <c r="I34" s="147"/>
    </row>
    <row r="35" spans="2:9" x14ac:dyDescent="0.2">
      <c r="B35" s="147"/>
      <c r="C35" s="147"/>
      <c r="D35" s="147"/>
      <c r="E35" s="147"/>
      <c r="F35" s="147"/>
      <c r="G35" s="147"/>
      <c r="H35" s="147"/>
      <c r="I35" s="147"/>
    </row>
    <row r="36" spans="2:9" x14ac:dyDescent="0.2">
      <c r="B36" s="147"/>
      <c r="C36" s="147"/>
      <c r="D36" s="147"/>
      <c r="E36" s="147"/>
      <c r="F36" s="147"/>
      <c r="G36" s="147"/>
      <c r="H36" s="147"/>
      <c r="I36" s="147"/>
    </row>
    <row r="37" spans="2:9" x14ac:dyDescent="0.2">
      <c r="B37" s="147"/>
      <c r="C37" s="147"/>
      <c r="D37" s="147"/>
      <c r="E37" s="147"/>
      <c r="F37" s="147"/>
      <c r="G37" s="147"/>
      <c r="H37" s="147"/>
      <c r="I37" s="147"/>
    </row>
    <row r="38" spans="2:9" x14ac:dyDescent="0.2">
      <c r="B38" s="147"/>
      <c r="C38" s="147"/>
      <c r="D38" s="147"/>
      <c r="E38" s="147"/>
      <c r="F38" s="147"/>
      <c r="G38" s="147"/>
      <c r="H38" s="147"/>
      <c r="I38" s="147"/>
    </row>
    <row r="39" spans="2:9" x14ac:dyDescent="0.2">
      <c r="B39" s="147"/>
      <c r="C39" s="147"/>
      <c r="D39" s="147"/>
      <c r="E39" s="147"/>
      <c r="F39" s="147"/>
      <c r="G39" s="147"/>
      <c r="H39" s="147"/>
      <c r="I39" s="147"/>
    </row>
    <row r="40" spans="2:9" x14ac:dyDescent="0.2">
      <c r="B40" s="147"/>
      <c r="C40" s="147"/>
      <c r="D40" s="147"/>
      <c r="E40" s="147"/>
      <c r="F40" s="147"/>
      <c r="G40" s="147"/>
      <c r="H40" s="147"/>
      <c r="I40" s="14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5" sqref="A5"/>
    </sheetView>
  </sheetViews>
  <sheetFormatPr baseColWidth="10" defaultRowHeight="11.25" x14ac:dyDescent="0.2"/>
  <cols>
    <col min="1" max="1" width="43.7109375" style="3" customWidth="1"/>
    <col min="2" max="2" width="28.85546875" style="3" customWidth="1"/>
    <col min="3" max="3" width="28.42578125" style="3" customWidth="1"/>
    <col min="4" max="16384" width="11.42578125" style="3"/>
  </cols>
  <sheetData>
    <row r="1" spans="1:4" x14ac:dyDescent="0.2">
      <c r="A1" s="301"/>
      <c r="B1" s="301"/>
      <c r="C1" s="301"/>
      <c r="D1" s="150"/>
    </row>
    <row r="2" spans="1:4" ht="15.75" x14ac:dyDescent="0.25">
      <c r="A2" s="302" t="s">
        <v>361</v>
      </c>
      <c r="B2" s="302"/>
      <c r="C2" s="302"/>
      <c r="D2" s="150"/>
    </row>
    <row r="3" spans="1:4" ht="12.75" x14ac:dyDescent="0.2">
      <c r="A3" s="346" t="s">
        <v>484</v>
      </c>
      <c r="B3" s="346"/>
      <c r="C3" s="346"/>
      <c r="D3" s="150"/>
    </row>
    <row r="4" spans="1:4" ht="12.75" x14ac:dyDescent="0.2">
      <c r="A4" s="346" t="s">
        <v>488</v>
      </c>
      <c r="B4" s="346"/>
      <c r="C4" s="346"/>
    </row>
    <row r="5" spans="1:4" x14ac:dyDescent="0.2">
      <c r="A5" s="2"/>
      <c r="B5" s="2"/>
    </row>
    <row r="6" spans="1:4" x14ac:dyDescent="0.2">
      <c r="A6" s="149" t="s">
        <v>145</v>
      </c>
      <c r="B6" s="149" t="s">
        <v>36</v>
      </c>
      <c r="C6" s="149" t="s">
        <v>56</v>
      </c>
    </row>
    <row r="7" spans="1:4" x14ac:dyDescent="0.2">
      <c r="A7" s="343" t="s">
        <v>152</v>
      </c>
      <c r="B7" s="344"/>
      <c r="C7" s="345"/>
    </row>
    <row r="8" spans="1:4" x14ac:dyDescent="0.2">
      <c r="A8" s="42"/>
      <c r="B8" s="42">
        <v>0</v>
      </c>
      <c r="C8" s="257">
        <v>0</v>
      </c>
    </row>
    <row r="9" spans="1:4" x14ac:dyDescent="0.2">
      <c r="A9" s="42"/>
      <c r="B9" s="257">
        <v>0</v>
      </c>
      <c r="C9" s="257">
        <v>0</v>
      </c>
    </row>
    <row r="10" spans="1:4" x14ac:dyDescent="0.2">
      <c r="A10" s="148"/>
      <c r="B10" s="257">
        <v>0</v>
      </c>
      <c r="C10" s="257">
        <v>0</v>
      </c>
    </row>
    <row r="11" spans="1:4" x14ac:dyDescent="0.2">
      <c r="A11" s="42"/>
      <c r="B11" s="257">
        <v>0</v>
      </c>
      <c r="C11" s="257">
        <v>0</v>
      </c>
    </row>
    <row r="12" spans="1:4" x14ac:dyDescent="0.2">
      <c r="A12" s="42"/>
      <c r="B12" s="257">
        <v>0</v>
      </c>
      <c r="C12" s="257">
        <v>0</v>
      </c>
    </row>
    <row r="13" spans="1:4" x14ac:dyDescent="0.2">
      <c r="A13" s="42"/>
      <c r="B13" s="257">
        <v>0</v>
      </c>
      <c r="C13" s="257">
        <v>0</v>
      </c>
    </row>
    <row r="14" spans="1:4" x14ac:dyDescent="0.2">
      <c r="A14" s="42"/>
      <c r="B14" s="257">
        <v>0</v>
      </c>
      <c r="C14" s="257">
        <v>0</v>
      </c>
    </row>
    <row r="15" spans="1:4" x14ac:dyDescent="0.2">
      <c r="A15" s="42"/>
      <c r="B15" s="257">
        <v>0</v>
      </c>
      <c r="C15" s="257">
        <v>0</v>
      </c>
    </row>
    <row r="16" spans="1:4" x14ac:dyDescent="0.2">
      <c r="A16" s="42"/>
      <c r="B16" s="257">
        <v>0</v>
      </c>
      <c r="C16" s="257"/>
    </row>
    <row r="17" spans="1:3" x14ac:dyDescent="0.2">
      <c r="A17" s="42"/>
      <c r="B17" s="257">
        <v>0</v>
      </c>
      <c r="C17" s="257">
        <v>0</v>
      </c>
    </row>
    <row r="18" spans="1:3" x14ac:dyDescent="0.2">
      <c r="A18" s="127" t="s">
        <v>156</v>
      </c>
      <c r="B18" s="42">
        <f>SUM(B8:B17)</f>
        <v>0</v>
      </c>
      <c r="C18" s="42">
        <f>SUM(C8:C17)</f>
        <v>0</v>
      </c>
    </row>
    <row r="19" spans="1:3" x14ac:dyDescent="0.2">
      <c r="A19" s="42"/>
      <c r="B19" s="42"/>
      <c r="C19" s="43"/>
    </row>
    <row r="20" spans="1:3" x14ac:dyDescent="0.2">
      <c r="A20" s="343" t="s">
        <v>154</v>
      </c>
      <c r="B20" s="344"/>
      <c r="C20" s="345"/>
    </row>
    <row r="21" spans="1:3" x14ac:dyDescent="0.2">
      <c r="A21" s="42"/>
      <c r="B21" s="258">
        <v>0</v>
      </c>
      <c r="C21" s="258">
        <v>0</v>
      </c>
    </row>
    <row r="22" spans="1:3" x14ac:dyDescent="0.2">
      <c r="A22" s="42"/>
      <c r="B22" s="258">
        <v>0</v>
      </c>
      <c r="C22" s="258">
        <v>0</v>
      </c>
    </row>
    <row r="23" spans="1:3" x14ac:dyDescent="0.2">
      <c r="A23" s="148"/>
      <c r="B23" s="258">
        <v>0</v>
      </c>
      <c r="C23" s="258">
        <v>0</v>
      </c>
    </row>
    <row r="24" spans="1:3" x14ac:dyDescent="0.2">
      <c r="A24" s="42"/>
      <c r="B24" s="258">
        <v>0</v>
      </c>
      <c r="C24" s="258">
        <v>0</v>
      </c>
    </row>
    <row r="25" spans="1:3" x14ac:dyDescent="0.2">
      <c r="A25" s="42"/>
      <c r="B25" s="258">
        <v>0</v>
      </c>
      <c r="C25" s="258">
        <v>0</v>
      </c>
    </row>
    <row r="26" spans="1:3" x14ac:dyDescent="0.2">
      <c r="A26" s="42"/>
      <c r="B26" s="258">
        <v>0</v>
      </c>
      <c r="C26" s="258">
        <v>0</v>
      </c>
    </row>
    <row r="27" spans="1:3" x14ac:dyDescent="0.2">
      <c r="A27" s="42"/>
      <c r="B27" s="258">
        <v>0</v>
      </c>
      <c r="C27" s="258">
        <v>0</v>
      </c>
    </row>
    <row r="28" spans="1:3" x14ac:dyDescent="0.2">
      <c r="A28" s="42"/>
      <c r="B28" s="258">
        <v>0</v>
      </c>
      <c r="C28" s="258">
        <v>0</v>
      </c>
    </row>
    <row r="29" spans="1:3" x14ac:dyDescent="0.2">
      <c r="A29" s="42"/>
      <c r="B29" s="258">
        <v>0</v>
      </c>
      <c r="C29" s="258">
        <v>0</v>
      </c>
    </row>
    <row r="30" spans="1:3" x14ac:dyDescent="0.2">
      <c r="A30" s="42"/>
      <c r="B30" s="258">
        <v>0</v>
      </c>
      <c r="C30" s="258">
        <v>0</v>
      </c>
    </row>
    <row r="31" spans="1:3" x14ac:dyDescent="0.2">
      <c r="A31" s="42"/>
      <c r="B31" s="258">
        <v>0</v>
      </c>
      <c r="C31" s="258">
        <v>0</v>
      </c>
    </row>
    <row r="32" spans="1:3" x14ac:dyDescent="0.2">
      <c r="A32" s="42"/>
      <c r="B32" s="258">
        <v>0</v>
      </c>
      <c r="C32" s="258">
        <v>0</v>
      </c>
    </row>
    <row r="33" spans="1:3" x14ac:dyDescent="0.2">
      <c r="A33" s="127" t="s">
        <v>157</v>
      </c>
      <c r="B33" s="42">
        <f>SUM(B21:B32)</f>
        <v>0</v>
      </c>
      <c r="C33" s="42">
        <f>SUM(C21:C32)</f>
        <v>0</v>
      </c>
    </row>
    <row r="34" spans="1:3" x14ac:dyDescent="0.2">
      <c r="A34" s="42"/>
      <c r="B34" s="42"/>
      <c r="C34" s="43"/>
    </row>
    <row r="35" spans="1:3" x14ac:dyDescent="0.2">
      <c r="A35" s="127" t="s">
        <v>26</v>
      </c>
      <c r="B35" s="128">
        <f>+B18+B33</f>
        <v>0</v>
      </c>
      <c r="C35" s="128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INGRESOS_CONCILIACION</vt:lpstr>
      <vt:lpstr>CONCILIACION_EGRESOS</vt:lpstr>
      <vt:lpstr>CAdmon</vt:lpstr>
      <vt:lpstr>EAI</vt:lpstr>
      <vt:lpstr>CTG</vt:lpstr>
      <vt:lpstr>COG</vt:lpstr>
      <vt:lpstr>CFG</vt:lpstr>
      <vt:lpstr>End Neto</vt:lpstr>
      <vt:lpstr>Int</vt:lpstr>
      <vt:lpstr>CProg</vt:lpstr>
      <vt:lpstr>Post Fiscal</vt:lpstr>
      <vt:lpstr>COG_PARTIDA_ESPECIFICA</vt:lpstr>
      <vt:lpstr>Hoja1</vt:lpstr>
      <vt:lpstr>CAdmon!Área_de_impresión</vt:lpstr>
      <vt:lpstr>CFG!Área_de_impresión</vt:lpstr>
      <vt:lpstr>COG!Área_de_impresión</vt:lpstr>
      <vt:lpstr>COG_PARTIDA_ESPECIFICA!Área_de_impresión</vt:lpstr>
      <vt:lpstr>CProg!Área_de_impresión</vt:lpstr>
      <vt:lpstr>CTG!Área_de_impresión</vt:lpstr>
      <vt:lpstr>EAI!Área_de_impresión</vt:lpstr>
      <vt:lpstr>'End Neto'!Área_de_impresión</vt:lpstr>
      <vt:lpstr>Int!Área_de_impresión</vt:lpstr>
      <vt:lpstr>'Post Fiscal'!Área_de_impresión</vt:lpstr>
      <vt:lpstr>COG_PARTIDA_ESPECIFICA!Print_Titles</vt:lpstr>
      <vt:lpstr>COG!Títulos_a_imprimir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2023-07-11T17:03:48Z</cp:lastPrinted>
  <dcterms:created xsi:type="dcterms:W3CDTF">2014-01-27T16:27:43Z</dcterms:created>
  <dcterms:modified xsi:type="dcterms:W3CDTF">2023-07-13T16:27:45Z</dcterms:modified>
</cp:coreProperties>
</file>